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eticianitschke/Documents/Grisard/Tarifs/2022-23/"/>
    </mc:Choice>
  </mc:AlternateContent>
  <xr:revisionPtr revIDLastSave="0" documentId="13_ncr:1_{4305FDF3-3641-FC45-8BBA-6A7FDF4178DB}" xr6:coauthVersionLast="47" xr6:coauthVersionMax="47" xr10:uidLastSave="{00000000-0000-0000-0000-000000000000}"/>
  <bookViews>
    <workbookView xWindow="0" yWindow="500" windowWidth="28800" windowHeight="16140" xr2:uid="{EB1D3255-08EA-8E43-A6B7-B7738D0406D2}"/>
  </bookViews>
  <sheets>
    <sheet name="Commande" sheetId="12" r:id="rId1"/>
  </sheets>
  <definedNames>
    <definedName name="_xlnm.Print_Area" localSheetId="0">Commande!$A$2:$AO$39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1" i="12" l="1"/>
  <c r="AO40" i="12"/>
  <c r="J38" i="12"/>
  <c r="AE37" i="12"/>
  <c r="V37" i="12"/>
  <c r="O37" i="12"/>
  <c r="O36" i="12"/>
  <c r="AO36" i="12" s="1"/>
  <c r="AC35" i="12"/>
  <c r="J35" i="12"/>
  <c r="X35" i="12" s="1"/>
  <c r="AE35" i="12" s="1"/>
  <c r="AL35" i="12" s="1"/>
  <c r="Q34" i="12"/>
  <c r="AO34" i="12" s="1"/>
  <c r="AJ33" i="12"/>
  <c r="V33" i="12"/>
  <c r="O33" i="12"/>
  <c r="J33" i="12"/>
  <c r="AE33" i="12" s="1"/>
  <c r="AO32" i="12"/>
  <c r="AO31" i="12"/>
  <c r="AO30" i="12"/>
  <c r="AO28" i="12"/>
  <c r="AO27" i="12"/>
  <c r="AO25" i="12"/>
  <c r="AO24" i="12"/>
  <c r="AO23" i="12"/>
  <c r="AO22" i="12"/>
  <c r="AE21" i="12"/>
  <c r="X21" i="12"/>
  <c r="V21" i="12"/>
  <c r="O21" i="12"/>
  <c r="AC20" i="12"/>
  <c r="O20" i="12"/>
  <c r="J20" i="12"/>
  <c r="Q20" i="12" s="1"/>
  <c r="V19" i="12"/>
  <c r="O19" i="12"/>
  <c r="O18" i="12"/>
  <c r="V18" i="12" s="1"/>
  <c r="AO18" i="12" s="1"/>
  <c r="O17" i="12"/>
  <c r="J17" i="12"/>
  <c r="O16" i="12"/>
  <c r="AO16" i="12" s="1"/>
  <c r="AO15" i="12"/>
  <c r="AO14" i="12"/>
  <c r="AO13" i="12"/>
  <c r="AL33" i="12" l="1"/>
  <c r="AO37" i="12"/>
  <c r="AO19" i="12"/>
  <c r="Q17" i="12"/>
  <c r="X17" i="12" s="1"/>
  <c r="X20" i="12"/>
  <c r="AO20" i="12" s="1"/>
  <c r="Q33" i="12"/>
  <c r="AO33" i="12" s="1"/>
  <c r="AO21" i="12"/>
  <c r="Q38" i="12"/>
  <c r="AO38" i="12" s="1"/>
  <c r="Q35" i="12"/>
  <c r="AO35" i="12" s="1"/>
  <c r="AO17" i="12" l="1"/>
  <c r="AO44" i="12" s="1"/>
</calcChain>
</file>

<file path=xl/sharedStrings.xml><?xml version="1.0" encoding="utf-8"?>
<sst xmlns="http://schemas.openxmlformats.org/spreadsheetml/2006/main" count="96" uniqueCount="76">
  <si>
    <t>75 cL</t>
  </si>
  <si>
    <t>Magnum 1,5 L</t>
  </si>
  <si>
    <t>Belle Lurette</t>
  </si>
  <si>
    <t>Distingué</t>
  </si>
  <si>
    <t>Originelle</t>
  </si>
  <si>
    <t>Vice-Versa</t>
  </si>
  <si>
    <t>Précieuse</t>
  </si>
  <si>
    <t>Souveraine</t>
  </si>
  <si>
    <t>Fleur de Savoie</t>
  </si>
  <si>
    <t>Opulent</t>
  </si>
  <si>
    <t>Vins blancs</t>
  </si>
  <si>
    <t>Nom de cuvée</t>
  </si>
  <si>
    <t>Année</t>
  </si>
  <si>
    <t>Millésime courant</t>
  </si>
  <si>
    <t>Millésimes antérieurs</t>
  </si>
  <si>
    <t>Vin rosé</t>
  </si>
  <si>
    <t>Vins rouges</t>
  </si>
  <si>
    <t>Inattendu</t>
  </si>
  <si>
    <t>Opportun</t>
  </si>
  <si>
    <t>Raffiné</t>
  </si>
  <si>
    <t>Obstinée</t>
  </si>
  <si>
    <t>Audacieuse</t>
  </si>
  <si>
    <t>Constance</t>
  </si>
  <si>
    <t>Les Molières</t>
  </si>
  <si>
    <t>Vertige</t>
  </si>
  <si>
    <t>C'dhuysan</t>
  </si>
  <si>
    <t>Fougueux</t>
  </si>
  <si>
    <t>Envol</t>
  </si>
  <si>
    <t>Incarnat</t>
  </si>
  <si>
    <t>Bulles</t>
  </si>
  <si>
    <r>
      <rPr>
        <b/>
        <sz val="14"/>
        <color theme="1"/>
        <rFont val="Calibri"/>
        <family val="2"/>
        <scheme val="minor"/>
      </rPr>
      <t xml:space="preserve">Maison Philippe Grisard </t>
    </r>
    <r>
      <rPr>
        <sz val="14"/>
        <color theme="1"/>
        <rFont val="Calibri"/>
        <family val="2"/>
        <scheme val="minor"/>
      </rPr>
      <t xml:space="preserve"> 33, place de Maréchet  73800 Cruet                                                                                 04 79 84 30 91                                                                                                                                                    vins@philippegrisard.com     -    www.maisonphilippegrisard.com</t>
    </r>
  </si>
  <si>
    <t xml:space="preserve">Dans la limite des stocks disponibles                                                                                               Millésimes susceptibles de changement en cours d'année                                                                                                     </t>
  </si>
  <si>
    <t>Dénivelé 175</t>
  </si>
  <si>
    <t>2018-2019</t>
  </si>
  <si>
    <t>Montant</t>
  </si>
  <si>
    <t>Total</t>
  </si>
  <si>
    <r>
      <t xml:space="preserve">Altesse                         </t>
    </r>
    <r>
      <rPr>
        <i/>
        <sz val="12"/>
        <color theme="1"/>
        <rFont val="Calibri (Corps)"/>
      </rPr>
      <t xml:space="preserve">AOP Roussette de Savoie </t>
    </r>
  </si>
  <si>
    <r>
      <t xml:space="preserve">Pinot gris                   </t>
    </r>
    <r>
      <rPr>
        <i/>
        <sz val="13.5"/>
        <color theme="1"/>
        <rFont val="Calibri"/>
        <family val="2"/>
        <scheme val="minor"/>
      </rPr>
      <t xml:space="preserve">   </t>
    </r>
    <r>
      <rPr>
        <i/>
        <sz val="12"/>
        <color theme="1"/>
        <rFont val="Calibri (Corps)"/>
      </rPr>
      <t>IGP Vin des Allobroges</t>
    </r>
  </si>
  <si>
    <r>
      <t xml:space="preserve">Mondeuse blanche                    </t>
    </r>
    <r>
      <rPr>
        <i/>
        <sz val="12"/>
        <color theme="1"/>
        <rFont val="Calibri (Corps)"/>
      </rPr>
      <t>AOP Savoie blanc</t>
    </r>
    <r>
      <rPr>
        <sz val="12"/>
        <color theme="1"/>
        <rFont val="Calibri (Corps)"/>
      </rPr>
      <t xml:space="preserve">  </t>
    </r>
  </si>
  <si>
    <r>
      <t xml:space="preserve">Chardonnay                   </t>
    </r>
    <r>
      <rPr>
        <i/>
        <sz val="12"/>
        <color theme="1"/>
        <rFont val="Calibri (Corps)"/>
      </rPr>
      <t xml:space="preserve"> AOP Savoie blanc</t>
    </r>
  </si>
  <si>
    <r>
      <t xml:space="preserve">Verdesse                      </t>
    </r>
    <r>
      <rPr>
        <i/>
        <sz val="12"/>
        <color theme="1"/>
        <rFont val="Calibri (Corps)"/>
      </rPr>
      <t>IGP Vin des Allobroges</t>
    </r>
  </si>
  <si>
    <r>
      <t xml:space="preserve">Gamay                         </t>
    </r>
    <r>
      <rPr>
        <i/>
        <sz val="11"/>
        <color theme="1"/>
        <rFont val="Calibri (Corps)"/>
      </rPr>
      <t>AOP Savoie rouge</t>
    </r>
  </si>
  <si>
    <r>
      <t xml:space="preserve">Mondeuse noire        </t>
    </r>
    <r>
      <rPr>
        <i/>
        <sz val="11"/>
        <color theme="1"/>
        <rFont val="Calibri (Corps)"/>
      </rPr>
      <t>AOP Savoie rouge</t>
    </r>
  </si>
  <si>
    <r>
      <t xml:space="preserve">Persan                          </t>
    </r>
    <r>
      <rPr>
        <i/>
        <sz val="11"/>
        <color theme="1"/>
        <rFont val="Calibri (Corps)"/>
      </rPr>
      <t>AOP Savoie rouge</t>
    </r>
  </si>
  <si>
    <r>
      <t xml:space="preserve">Assemblage                </t>
    </r>
    <r>
      <rPr>
        <i/>
        <sz val="11"/>
        <color theme="1"/>
        <rFont val="Calibri (Corps)"/>
      </rPr>
      <t>AOP Savoie blanc - Crémant</t>
    </r>
  </si>
  <si>
    <t xml:space="preserve">Nom </t>
  </si>
  <si>
    <t>Adresse</t>
  </si>
  <si>
    <t>CP</t>
  </si>
  <si>
    <t xml:space="preserve">Tél </t>
  </si>
  <si>
    <t>Prénom</t>
  </si>
  <si>
    <t xml:space="preserve">Commune </t>
  </si>
  <si>
    <t xml:space="preserve">Mail </t>
  </si>
  <si>
    <t>2021 puis 2022</t>
  </si>
  <si>
    <t xml:space="preserve">  </t>
  </si>
  <si>
    <r>
      <rPr>
        <b/>
        <sz val="14"/>
        <color theme="1"/>
        <rFont val="Calibri (Corps)_x0000_"/>
      </rPr>
      <t xml:space="preserve">Horaires d'ouverture :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</t>
    </r>
    <r>
      <rPr>
        <sz val="14"/>
        <color theme="1"/>
        <rFont val="Calibri"/>
        <family val="2"/>
        <scheme val="minor"/>
      </rPr>
      <t>lundi au samedi 9h-12h et 14h-18h                                                                         samedi fermeture à 17h</t>
    </r>
  </si>
  <si>
    <r>
      <t xml:space="preserve">Cépage               </t>
    </r>
    <r>
      <rPr>
        <i/>
        <sz val="12"/>
        <color theme="1"/>
        <rFont val="Calibri (Corps)"/>
      </rPr>
      <t>Appellation / Cru</t>
    </r>
  </si>
  <si>
    <r>
      <t xml:space="preserve">Jacquère                        </t>
    </r>
    <r>
      <rPr>
        <i/>
        <sz val="12"/>
        <color theme="1"/>
        <rFont val="Calibri (Corps)"/>
      </rPr>
      <t xml:space="preserve">AOP Savoie blanc </t>
    </r>
    <r>
      <rPr>
        <i/>
        <sz val="13.5"/>
        <color theme="1"/>
        <rFont val="Calibri"/>
        <family val="2"/>
        <scheme val="minor"/>
      </rPr>
      <t xml:space="preserve">  </t>
    </r>
    <r>
      <rPr>
        <sz val="13.5"/>
        <color theme="1"/>
        <rFont val="Calibri"/>
        <family val="2"/>
        <scheme val="minor"/>
      </rPr>
      <t xml:space="preserve">            </t>
    </r>
  </si>
  <si>
    <r>
      <t xml:space="preserve">Assemblage                  </t>
    </r>
    <r>
      <rPr>
        <sz val="12"/>
        <color theme="1"/>
        <rFont val="Calibri (Corps)"/>
      </rPr>
      <t xml:space="preserve"> </t>
    </r>
    <r>
      <rPr>
        <i/>
        <sz val="12"/>
        <color theme="1"/>
        <rFont val="Calibri (Corps)"/>
      </rPr>
      <t>IGP Vin des Allobroges</t>
    </r>
  </si>
  <si>
    <r>
      <t>Roussanne</t>
    </r>
    <r>
      <rPr>
        <sz val="9"/>
        <color theme="1"/>
        <rFont val="Calibri"/>
        <family val="2"/>
        <scheme val="minor"/>
      </rPr>
      <t xml:space="preserve">                  </t>
    </r>
    <r>
      <rPr>
        <i/>
        <sz val="9"/>
        <color theme="1"/>
        <rFont val="Calibri"/>
        <family val="2"/>
        <scheme val="minor"/>
      </rPr>
      <t xml:space="preserve">              </t>
    </r>
    <r>
      <rPr>
        <i/>
        <sz val="9"/>
        <color theme="1"/>
        <rFont val="Calibri (Corps)"/>
      </rPr>
      <t>AOP Savoie blanc                               Cru Chignin Bergeron</t>
    </r>
  </si>
  <si>
    <r>
      <t>Roussanne</t>
    </r>
    <r>
      <rPr>
        <i/>
        <sz val="9"/>
        <color theme="1"/>
        <rFont val="Calibri (Corps)"/>
      </rPr>
      <t xml:space="preserve">                                AOP Savoie blanc                               Cru Chignin Bergeron</t>
    </r>
  </si>
  <si>
    <r>
      <t xml:space="preserve">Mondeuse noire          </t>
    </r>
    <r>
      <rPr>
        <i/>
        <sz val="11"/>
        <color theme="1"/>
        <rFont val="Calibri (Corps)"/>
      </rPr>
      <t>AOP Savoie rosé</t>
    </r>
  </si>
  <si>
    <r>
      <t xml:space="preserve">Pinot noir                       </t>
    </r>
    <r>
      <rPr>
        <i/>
        <sz val="11"/>
        <color theme="1"/>
        <rFont val="Calibri (Corps)"/>
      </rPr>
      <t>AOP Savoie rouge</t>
    </r>
  </si>
  <si>
    <r>
      <t xml:space="preserve">Mondeuse noire            </t>
    </r>
    <r>
      <rPr>
        <i/>
        <sz val="9"/>
        <color theme="1"/>
        <rFont val="Calibri (Corps)"/>
      </rPr>
      <t>AOP Savoie rouge                              Cru Saint Jean de la Porte</t>
    </r>
  </si>
  <si>
    <r>
      <t xml:space="preserve">Mondeuse noire            </t>
    </r>
    <r>
      <rPr>
        <i/>
        <sz val="9"/>
        <color theme="1"/>
        <rFont val="Calibri (Corps)"/>
      </rPr>
      <t>AOP Savoie rouge                               Cru Arbin</t>
    </r>
  </si>
  <si>
    <r>
      <t xml:space="preserve">Etraire de la Dhuy         </t>
    </r>
    <r>
      <rPr>
        <i/>
        <sz val="9"/>
        <color theme="1"/>
        <rFont val="Calibri (Corps)"/>
      </rPr>
      <t>IGP Isère Coteaux du Grésivaudan</t>
    </r>
  </si>
  <si>
    <r>
      <t xml:space="preserve">Assemblage                   </t>
    </r>
    <r>
      <rPr>
        <i/>
        <sz val="11"/>
        <color theme="1"/>
        <rFont val="Calibri (Corps)"/>
      </rPr>
      <t>VSIG Vin de France</t>
    </r>
  </si>
  <si>
    <t>Prémice</t>
  </si>
  <si>
    <t>"20-21" puis 2022</t>
  </si>
  <si>
    <t>2018 puis 2020</t>
  </si>
  <si>
    <r>
      <rPr>
        <sz val="15"/>
        <color theme="1"/>
        <rFont val="Calibri"/>
        <family val="2"/>
        <scheme val="minor"/>
      </rPr>
      <t xml:space="preserve">Petite Sainte Marie               </t>
    </r>
    <r>
      <rPr>
        <i/>
        <sz val="15"/>
        <color theme="1"/>
        <rFont val="Calibri"/>
        <family val="2"/>
        <scheme val="minor"/>
      </rPr>
      <t xml:space="preserve">               </t>
    </r>
    <r>
      <rPr>
        <i/>
        <sz val="12"/>
        <color theme="1"/>
        <rFont val="Calibri (Corps)"/>
      </rPr>
      <t>VSIG Vin de France</t>
    </r>
  </si>
  <si>
    <r>
      <t>2021</t>
    </r>
    <r>
      <rPr>
        <i/>
        <sz val="8"/>
        <color theme="1"/>
        <rFont val="Calibri (Corps)"/>
      </rPr>
      <t xml:space="preserve"> 50 cL</t>
    </r>
  </si>
  <si>
    <r>
      <rPr>
        <sz val="15"/>
        <color theme="1"/>
        <rFont val="Calibri"/>
        <family val="2"/>
        <scheme val="minor"/>
      </rPr>
      <t xml:space="preserve">La Grise                                       </t>
    </r>
    <r>
      <rPr>
        <i/>
        <sz val="15"/>
        <color theme="1"/>
        <rFont val="Calibri"/>
        <family val="2"/>
        <scheme val="minor"/>
      </rPr>
      <t xml:space="preserve">               </t>
    </r>
    <r>
      <rPr>
        <i/>
        <sz val="12"/>
        <color theme="1"/>
        <rFont val="Calibri (Corps)"/>
      </rPr>
      <t>VSIG Vin de France</t>
    </r>
  </si>
  <si>
    <r>
      <rPr>
        <sz val="15"/>
        <color theme="1"/>
        <rFont val="Calibri"/>
        <family val="2"/>
        <scheme val="minor"/>
      </rPr>
      <t xml:space="preserve">Bia Blanc               </t>
    </r>
    <r>
      <rPr>
        <i/>
        <sz val="15"/>
        <color theme="1"/>
        <rFont val="Calibri"/>
        <family val="2"/>
        <scheme val="minor"/>
      </rPr>
      <t xml:space="preserve">                                   </t>
    </r>
    <r>
      <rPr>
        <i/>
        <sz val="12"/>
        <color theme="1"/>
        <rFont val="Calibri (Corps)"/>
      </rPr>
      <t>VSIG Vin de France</t>
    </r>
  </si>
  <si>
    <r>
      <t>2019</t>
    </r>
    <r>
      <rPr>
        <i/>
        <sz val="8"/>
        <color theme="1"/>
        <rFont val="Calibri (Corps)"/>
      </rPr>
      <t xml:space="preserve"> 50 cL</t>
    </r>
  </si>
  <si>
    <t>Tarifs - départ cave - valables jusqu'au 30/09/2023</t>
  </si>
  <si>
    <t xml:space="preserve">BON DE COMMANDE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</si>
</sst>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0.00;\-0.00;;@"/>
  </numFmts>
  <fonts count="4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 (Corps)_x0000_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3.5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 (Corps)"/>
    </font>
    <font>
      <sz val="12"/>
      <color theme="1"/>
      <name val="Calibri (Corps)"/>
    </font>
    <font>
      <sz val="9"/>
      <color theme="1"/>
      <name val="Calibri"/>
      <family val="2"/>
      <scheme val="minor"/>
    </font>
    <font>
      <i/>
      <sz val="9"/>
      <color theme="1"/>
      <name val="Calibri (Corps)"/>
    </font>
    <font>
      <i/>
      <sz val="11"/>
      <color theme="1"/>
      <name val="Calibri (Corps)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trike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0" tint="-4.9989318521683403E-2"/>
      <name val="Calibri"/>
      <family val="2"/>
      <scheme val="minor"/>
    </font>
    <font>
      <sz val="13"/>
      <name val="Calibri"/>
      <family val="2"/>
      <scheme val="minor"/>
    </font>
    <font>
      <sz val="13"/>
      <color rgb="FFEDEDE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8"/>
      <color theme="1"/>
      <name val="Calibri (Corps)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CE7AB"/>
        <bgColor indexed="64"/>
      </patternFill>
    </fill>
    <fill>
      <patternFill patternType="solid">
        <fgColor rgb="FFDC7596"/>
        <bgColor indexed="64"/>
      </patternFill>
    </fill>
    <fill>
      <patternFill patternType="solid">
        <fgColor rgb="FF7F0000"/>
        <bgColor indexed="64"/>
      </patternFill>
    </fill>
    <fill>
      <patternFill patternType="solid">
        <fgColor rgb="FFFEF8D3"/>
        <bgColor indexed="64"/>
      </patternFill>
    </fill>
    <fill>
      <patternFill patternType="solid">
        <fgColor rgb="FFFFC3B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ADC"/>
        <bgColor indexed="64"/>
      </patternFill>
    </fill>
    <fill>
      <patternFill patternType="solid">
        <fgColor rgb="FFEEFFD7"/>
        <bgColor indexed="64"/>
      </patternFill>
    </fill>
    <fill>
      <patternFill patternType="solid">
        <fgColor rgb="FFEFDAE5"/>
        <bgColor indexed="64"/>
      </patternFill>
    </fill>
    <fill>
      <patternFill patternType="solid">
        <fgColor rgb="FFFFDA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FFD7"/>
        <bgColor rgb="FF000000"/>
      </patternFill>
    </fill>
    <fill>
      <patternFill patternType="solid">
        <fgColor rgb="FFD9D9D9"/>
        <bgColor rgb="FF0000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2" fontId="12" fillId="0" borderId="0" xfId="0" applyNumberFormat="1" applyFont="1"/>
    <xf numFmtId="2" fontId="12" fillId="3" borderId="0" xfId="1" applyNumberFormat="1" applyFont="1" applyFill="1" applyBorder="1" applyAlignment="1">
      <alignment horizontal="center" vertical="center"/>
    </xf>
    <xf numFmtId="2" fontId="12" fillId="3" borderId="4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0" fillId="0" borderId="0" xfId="0" applyFont="1" applyBorder="1"/>
    <xf numFmtId="0" fontId="4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36" xfId="1" applyNumberFormat="1" applyFont="1" applyFill="1" applyBorder="1" applyAlignment="1">
      <alignment horizontal="center" vertical="center"/>
    </xf>
    <xf numFmtId="0" fontId="2" fillId="3" borderId="37" xfId="1" applyNumberFormat="1" applyFont="1" applyFill="1" applyBorder="1" applyAlignment="1">
      <alignment horizontal="center" vertical="center"/>
    </xf>
    <xf numFmtId="0" fontId="2" fillId="3" borderId="8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3" fillId="3" borderId="37" xfId="1" applyNumberFormat="1" applyFont="1" applyFill="1" applyBorder="1" applyAlignment="1">
      <alignment horizontal="center" vertical="center"/>
    </xf>
    <xf numFmtId="0" fontId="3" fillId="3" borderId="8" xfId="1" applyNumberFormat="1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vertical="center" wrapText="1"/>
    </xf>
    <xf numFmtId="0" fontId="15" fillId="0" borderId="0" xfId="1" applyNumberFormat="1" applyFont="1" applyFill="1" applyBorder="1" applyAlignment="1"/>
    <xf numFmtId="0" fontId="0" fillId="0" borderId="7" xfId="0" applyFont="1" applyBorder="1"/>
    <xf numFmtId="0" fontId="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5" xfId="0" applyFont="1" applyBorder="1"/>
    <xf numFmtId="0" fontId="2" fillId="15" borderId="36" xfId="1" applyNumberFormat="1" applyFont="1" applyFill="1" applyBorder="1" applyAlignment="1">
      <alignment horizontal="center" vertical="center"/>
    </xf>
    <xf numFmtId="0" fontId="2" fillId="15" borderId="37" xfId="1" applyNumberFormat="1" applyFont="1" applyFill="1" applyBorder="1" applyAlignment="1">
      <alignment horizontal="center" vertical="center"/>
    </xf>
    <xf numFmtId="0" fontId="2" fillId="15" borderId="8" xfId="1" applyNumberFormat="1" applyFont="1" applyFill="1" applyBorder="1" applyAlignment="1">
      <alignment horizontal="center" vertical="center"/>
    </xf>
    <xf numFmtId="2" fontId="12" fillId="14" borderId="4" xfId="1" applyNumberFormat="1" applyFont="1" applyFill="1" applyBorder="1" applyAlignment="1">
      <alignment horizontal="center" vertical="center"/>
    </xf>
    <xf numFmtId="164" fontId="0" fillId="16" borderId="39" xfId="0" applyNumberFormat="1" applyFill="1" applyBorder="1" applyAlignment="1">
      <alignment horizontal="center" vertical="center"/>
    </xf>
    <xf numFmtId="164" fontId="0" fillId="16" borderId="40" xfId="0" applyNumberForma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3" xfId="0" applyNumberFormat="1" applyBorder="1"/>
    <xf numFmtId="0" fontId="7" fillId="0" borderId="0" xfId="0" applyFont="1" applyAlignment="1">
      <alignment vertical="center" wrapText="1"/>
    </xf>
    <xf numFmtId="0" fontId="10" fillId="0" borderId="3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14" borderId="18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2" fontId="29" fillId="0" borderId="1" xfId="1" applyNumberFormat="1" applyFont="1" applyBorder="1" applyAlignment="1">
      <alignment horizontal="center" vertical="center"/>
    </xf>
    <xf numFmtId="0" fontId="30" fillId="0" borderId="0" xfId="0" applyFont="1"/>
    <xf numFmtId="2" fontId="30" fillId="0" borderId="0" xfId="0" applyNumberFormat="1" applyFont="1"/>
    <xf numFmtId="2" fontId="31" fillId="15" borderId="2" xfId="1" applyNumberFormat="1" applyFont="1" applyFill="1" applyBorder="1" applyAlignment="1">
      <alignment horizontal="center" vertical="center"/>
    </xf>
    <xf numFmtId="2" fontId="30" fillId="0" borderId="0" xfId="1" applyNumberFormat="1" applyFont="1"/>
    <xf numFmtId="0" fontId="32" fillId="18" borderId="1" xfId="0" applyNumberFormat="1" applyFont="1" applyFill="1" applyBorder="1" applyAlignment="1" applyProtection="1">
      <alignment horizontal="center" vertical="center"/>
      <protection locked="0"/>
    </xf>
    <xf numFmtId="2" fontId="30" fillId="3" borderId="0" xfId="1" applyNumberFormat="1" applyFont="1" applyFill="1" applyBorder="1" applyAlignment="1">
      <alignment horizontal="center" vertical="center"/>
    </xf>
    <xf numFmtId="2" fontId="30" fillId="3" borderId="4" xfId="1" applyNumberFormat="1" applyFont="1" applyFill="1" applyBorder="1" applyAlignment="1">
      <alignment horizontal="center" vertical="center"/>
    </xf>
    <xf numFmtId="2" fontId="30" fillId="3" borderId="6" xfId="1" applyNumberFormat="1" applyFont="1" applyFill="1" applyBorder="1" applyAlignment="1">
      <alignment horizontal="center" vertical="center"/>
    </xf>
    <xf numFmtId="2" fontId="30" fillId="0" borderId="1" xfId="1" applyNumberFormat="1" applyFont="1" applyBorder="1" applyAlignment="1">
      <alignment horizontal="center" vertical="center"/>
    </xf>
    <xf numFmtId="0" fontId="30" fillId="11" borderId="1" xfId="0" applyNumberFormat="1" applyFont="1" applyFill="1" applyBorder="1" applyAlignment="1" applyProtection="1">
      <alignment horizontal="center" vertical="center"/>
      <protection locked="0"/>
    </xf>
    <xf numFmtId="0" fontId="30" fillId="11" borderId="1" xfId="1" applyNumberFormat="1" applyFont="1" applyFill="1" applyBorder="1" applyAlignment="1" applyProtection="1">
      <alignment horizontal="center" vertical="center"/>
      <protection locked="0"/>
    </xf>
    <xf numFmtId="2" fontId="30" fillId="3" borderId="5" xfId="1" applyNumberFormat="1" applyFont="1" applyFill="1" applyBorder="1" applyAlignment="1">
      <alignment horizontal="center" vertical="center"/>
    </xf>
    <xf numFmtId="2" fontId="30" fillId="3" borderId="35" xfId="1" applyNumberFormat="1" applyFont="1" applyFill="1" applyBorder="1" applyAlignment="1">
      <alignment horizontal="center" vertical="center"/>
    </xf>
    <xf numFmtId="2" fontId="30" fillId="3" borderId="7" xfId="1" applyNumberFormat="1" applyFont="1" applyFill="1" applyBorder="1" applyAlignment="1">
      <alignment horizontal="center" vertical="center"/>
    </xf>
    <xf numFmtId="2" fontId="30" fillId="15" borderId="33" xfId="1" applyNumberFormat="1" applyFont="1" applyFill="1" applyBorder="1" applyAlignment="1">
      <alignment horizontal="center" vertical="center"/>
    </xf>
    <xf numFmtId="2" fontId="30" fillId="15" borderId="34" xfId="1" applyNumberFormat="1" applyFont="1" applyFill="1" applyBorder="1" applyAlignment="1">
      <alignment horizontal="center" vertical="center"/>
    </xf>
    <xf numFmtId="2" fontId="30" fillId="15" borderId="32" xfId="1" applyNumberFormat="1" applyFont="1" applyFill="1" applyBorder="1" applyAlignment="1">
      <alignment horizontal="center" vertical="center"/>
    </xf>
    <xf numFmtId="2" fontId="30" fillId="15" borderId="0" xfId="1" applyNumberFormat="1" applyFont="1" applyFill="1" applyBorder="1" applyAlignment="1">
      <alignment horizontal="center" vertical="center"/>
    </xf>
    <xf numFmtId="2" fontId="30" fillId="15" borderId="4" xfId="1" applyNumberFormat="1" applyFont="1" applyFill="1" applyBorder="1" applyAlignment="1">
      <alignment horizontal="center" vertical="center"/>
    </xf>
    <xf numFmtId="2" fontId="30" fillId="15" borderId="6" xfId="1" applyNumberFormat="1" applyFont="1" applyFill="1" applyBorder="1" applyAlignment="1">
      <alignment horizontal="center" vertical="center"/>
    </xf>
    <xf numFmtId="2" fontId="31" fillId="15" borderId="6" xfId="1" applyNumberFormat="1" applyFont="1" applyFill="1" applyBorder="1" applyAlignment="1">
      <alignment horizontal="center" vertical="center"/>
    </xf>
    <xf numFmtId="2" fontId="33" fillId="15" borderId="0" xfId="1" applyNumberFormat="1" applyFont="1" applyFill="1" applyBorder="1" applyAlignment="1">
      <alignment horizontal="center" vertical="center"/>
    </xf>
    <xf numFmtId="2" fontId="34" fillId="14" borderId="1" xfId="1" applyNumberFormat="1" applyFont="1" applyFill="1" applyBorder="1" applyAlignment="1">
      <alignment horizontal="center" vertical="center"/>
    </xf>
    <xf numFmtId="2" fontId="35" fillId="15" borderId="4" xfId="1" applyNumberFormat="1" applyFont="1" applyFill="1" applyBorder="1" applyAlignment="1">
      <alignment horizontal="center" vertical="center"/>
    </xf>
    <xf numFmtId="2" fontId="30" fillId="0" borderId="3" xfId="1" applyNumberFormat="1" applyFont="1" applyBorder="1" applyAlignment="1">
      <alignment horizontal="center" vertical="center"/>
    </xf>
    <xf numFmtId="2" fontId="35" fillId="15" borderId="0" xfId="1" applyNumberFormat="1" applyFont="1" applyFill="1" applyBorder="1" applyAlignment="1">
      <alignment horizontal="center" vertical="center"/>
    </xf>
    <xf numFmtId="2" fontId="30" fillId="0" borderId="8" xfId="1" applyNumberFormat="1" applyFont="1" applyBorder="1" applyAlignment="1">
      <alignment horizontal="center" vertical="center"/>
    </xf>
    <xf numFmtId="2" fontId="33" fillId="15" borderId="5" xfId="1" applyNumberFormat="1" applyFont="1" applyFill="1" applyBorder="1" applyAlignment="1">
      <alignment horizontal="center" vertical="center"/>
    </xf>
    <xf numFmtId="2" fontId="30" fillId="15" borderId="35" xfId="1" applyNumberFormat="1" applyFont="1" applyFill="1" applyBorder="1" applyAlignment="1">
      <alignment horizontal="center" vertical="center"/>
    </xf>
    <xf numFmtId="2" fontId="30" fillId="15" borderId="7" xfId="1" applyNumberFormat="1" applyFont="1" applyFill="1" applyBorder="1" applyAlignment="1">
      <alignment horizontal="center" vertical="center"/>
    </xf>
    <xf numFmtId="2" fontId="30" fillId="15" borderId="5" xfId="1" applyNumberFormat="1" applyFont="1" applyFill="1" applyBorder="1" applyAlignment="1">
      <alignment horizontal="center" vertical="center"/>
    </xf>
    <xf numFmtId="2" fontId="33" fillId="15" borderId="3" xfId="1" applyNumberFormat="1" applyFont="1" applyFill="1" applyBorder="1" applyAlignment="1">
      <alignment horizontal="center" vertical="center"/>
    </xf>
    <xf numFmtId="2" fontId="31" fillId="15" borderId="7" xfId="1" applyNumberFormat="1" applyFont="1" applyFill="1" applyBorder="1" applyAlignment="1">
      <alignment horizontal="center" vertical="center"/>
    </xf>
    <xf numFmtId="0" fontId="9" fillId="14" borderId="16" xfId="0" applyFont="1" applyFill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14" borderId="19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0" fillId="11" borderId="31" xfId="0" applyFont="1" applyFill="1" applyBorder="1" applyAlignment="1" applyProtection="1">
      <alignment vertical="center"/>
      <protection locked="0"/>
    </xf>
    <xf numFmtId="2" fontId="30" fillId="3" borderId="3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18" borderId="1" xfId="0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center" vertical="center"/>
      <protection locked="0"/>
    </xf>
    <xf numFmtId="0" fontId="32" fillId="18" borderId="1" xfId="0" applyFont="1" applyFill="1" applyBorder="1" applyAlignment="1" applyProtection="1">
      <alignment horizontal="center" vertical="center"/>
      <protection locked="0"/>
    </xf>
    <xf numFmtId="0" fontId="39" fillId="19" borderId="1" xfId="0" applyFont="1" applyFill="1" applyBorder="1" applyAlignment="1">
      <alignment horizontal="center" vertical="center" wrapText="1"/>
    </xf>
    <xf numFmtId="0" fontId="22" fillId="18" borderId="8" xfId="0" applyFont="1" applyFill="1" applyBorder="1" applyAlignment="1" applyProtection="1">
      <alignment horizontal="center" vertical="center"/>
      <protection locked="0"/>
    </xf>
    <xf numFmtId="2" fontId="31" fillId="15" borderId="32" xfId="1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2" fontId="30" fillId="15" borderId="6" xfId="0" applyNumberFormat="1" applyFont="1" applyFill="1" applyBorder="1" applyAlignment="1">
      <alignment horizontal="center" vertical="center"/>
    </xf>
    <xf numFmtId="2" fontId="30" fillId="1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0" fillId="19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textRotation="90"/>
    </xf>
    <xf numFmtId="0" fontId="7" fillId="0" borderId="22" xfId="0" applyFont="1" applyBorder="1" applyAlignment="1">
      <alignment horizontal="center"/>
    </xf>
    <xf numFmtId="0" fontId="0" fillId="0" borderId="22" xfId="0" applyFont="1" applyBorder="1" applyAlignment="1">
      <alignment wrapText="1"/>
    </xf>
    <xf numFmtId="0" fontId="3" fillId="0" borderId="0" xfId="0" applyFont="1" applyBorder="1"/>
    <xf numFmtId="0" fontId="2" fillId="3" borderId="1" xfId="1" applyNumberFormat="1" applyFont="1" applyFill="1" applyBorder="1" applyAlignment="1">
      <alignment horizontal="center" vertical="center"/>
    </xf>
    <xf numFmtId="164" fontId="0" fillId="16" borderId="41" xfId="0" applyNumberFormat="1" applyFill="1" applyBorder="1" applyAlignment="1">
      <alignment horizontal="center" vertical="center"/>
    </xf>
    <xf numFmtId="164" fontId="0" fillId="16" borderId="28" xfId="0" applyNumberFormat="1" applyFill="1" applyBorder="1" applyAlignment="1">
      <alignment horizontal="center" vertical="center"/>
    </xf>
    <xf numFmtId="2" fontId="12" fillId="3" borderId="32" xfId="1" applyNumberFormat="1" applyFont="1" applyFill="1" applyBorder="1" applyAlignment="1">
      <alignment horizontal="center" vertical="center"/>
    </xf>
    <xf numFmtId="2" fontId="12" fillId="3" borderId="34" xfId="1" applyNumberFormat="1" applyFont="1" applyFill="1" applyBorder="1" applyAlignment="1">
      <alignment horizontal="center" vertical="center"/>
    </xf>
    <xf numFmtId="2" fontId="30" fillId="3" borderId="33" xfId="1" applyNumberFormat="1" applyFont="1" applyFill="1" applyBorder="1" applyAlignment="1">
      <alignment horizontal="center" vertical="center"/>
    </xf>
    <xf numFmtId="2" fontId="30" fillId="3" borderId="34" xfId="1" applyNumberFormat="1" applyFont="1" applyFill="1" applyBorder="1" applyAlignment="1">
      <alignment horizontal="center" vertical="center"/>
    </xf>
    <xf numFmtId="0" fontId="3" fillId="3" borderId="36" xfId="1" applyNumberFormat="1" applyFont="1" applyFill="1" applyBorder="1" applyAlignment="1">
      <alignment horizontal="center" vertical="center"/>
    </xf>
    <xf numFmtId="0" fontId="0" fillId="0" borderId="0" xfId="0" applyFont="1" applyProtection="1"/>
    <xf numFmtId="0" fontId="3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10" fillId="0" borderId="0" xfId="0" applyFont="1" applyProtection="1"/>
    <xf numFmtId="0" fontId="0" fillId="4" borderId="27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2" fontId="12" fillId="3" borderId="7" xfId="1" applyNumberFormat="1" applyFont="1" applyFill="1" applyBorder="1" applyAlignment="1">
      <alignment horizontal="center" vertical="center"/>
    </xf>
    <xf numFmtId="2" fontId="12" fillId="3" borderId="35" xfId="1" applyNumberFormat="1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 textRotation="90"/>
    </xf>
    <xf numFmtId="0" fontId="3" fillId="15" borderId="36" xfId="1" applyNumberFormat="1" applyFont="1" applyFill="1" applyBorder="1" applyAlignment="1">
      <alignment horizontal="center" vertical="center"/>
    </xf>
    <xf numFmtId="2" fontId="12" fillId="15" borderId="7" xfId="1" applyNumberFormat="1" applyFont="1" applyFill="1" applyBorder="1" applyAlignment="1">
      <alignment horizontal="center" vertical="center"/>
    </xf>
    <xf numFmtId="2" fontId="12" fillId="15" borderId="5" xfId="1" applyNumberFormat="1" applyFont="1" applyFill="1" applyBorder="1" applyAlignment="1">
      <alignment horizontal="center" vertical="center"/>
    </xf>
    <xf numFmtId="2" fontId="12" fillId="15" borderId="35" xfId="1" applyNumberFormat="1" applyFont="1" applyFill="1" applyBorder="1" applyAlignment="1">
      <alignment horizontal="center" vertical="center"/>
    </xf>
    <xf numFmtId="2" fontId="12" fillId="15" borderId="32" xfId="1" applyNumberFormat="1" applyFont="1" applyFill="1" applyBorder="1" applyAlignment="1">
      <alignment horizontal="center" vertical="center"/>
    </xf>
    <xf numFmtId="2" fontId="12" fillId="15" borderId="34" xfId="1" applyNumberFormat="1" applyFont="1" applyFill="1" applyBorder="1" applyAlignment="1">
      <alignment horizontal="center" vertical="center"/>
    </xf>
    <xf numFmtId="2" fontId="31" fillId="0" borderId="1" xfId="1" applyNumberFormat="1" applyFont="1" applyBorder="1" applyAlignment="1">
      <alignment horizontal="center" vertical="center"/>
    </xf>
    <xf numFmtId="2" fontId="30" fillId="15" borderId="1" xfId="1" applyNumberFormat="1" applyFont="1" applyFill="1" applyBorder="1" applyAlignment="1">
      <alignment horizontal="center" vertical="center"/>
    </xf>
    <xf numFmtId="0" fontId="0" fillId="13" borderId="30" xfId="0" applyFont="1" applyFill="1" applyBorder="1" applyAlignment="1">
      <alignment horizontal="center"/>
    </xf>
    <xf numFmtId="0" fontId="0" fillId="13" borderId="24" xfId="0" applyFont="1" applyFill="1" applyBorder="1" applyAlignment="1">
      <alignment horizontal="center"/>
    </xf>
    <xf numFmtId="0" fontId="0" fillId="13" borderId="25" xfId="0" applyFont="1" applyFill="1" applyBorder="1" applyAlignment="1">
      <alignment horizontal="center"/>
    </xf>
    <xf numFmtId="0" fontId="41" fillId="7" borderId="42" xfId="0" applyFont="1" applyFill="1" applyBorder="1" applyAlignment="1">
      <alignment horizontal="center" vertical="center" wrapText="1"/>
    </xf>
    <xf numFmtId="0" fontId="41" fillId="7" borderId="43" xfId="0" applyFont="1" applyFill="1" applyBorder="1" applyAlignment="1">
      <alignment horizontal="center" vertical="center" wrapText="1"/>
    </xf>
    <xf numFmtId="0" fontId="41" fillId="14" borderId="44" xfId="0" applyFont="1" applyFill="1" applyBorder="1" applyAlignment="1">
      <alignment horizontal="center" vertical="center" wrapText="1"/>
    </xf>
    <xf numFmtId="0" fontId="41" fillId="14" borderId="45" xfId="0" applyFont="1" applyFill="1" applyBorder="1" applyAlignment="1">
      <alignment horizontal="center" vertical="center" wrapText="1"/>
    </xf>
    <xf numFmtId="0" fontId="41" fillId="7" borderId="46" xfId="0" applyFont="1" applyFill="1" applyBorder="1" applyAlignment="1">
      <alignment horizontal="center" vertical="center" wrapText="1"/>
    </xf>
    <xf numFmtId="0" fontId="41" fillId="7" borderId="47" xfId="0" applyFont="1" applyFill="1" applyBorder="1" applyAlignment="1">
      <alignment horizontal="center" vertical="center" wrapText="1"/>
    </xf>
    <xf numFmtId="0" fontId="41" fillId="14" borderId="48" xfId="0" applyFont="1" applyFill="1" applyBorder="1" applyAlignment="1">
      <alignment horizontal="center" vertical="center" wrapText="1"/>
    </xf>
    <xf numFmtId="0" fontId="41" fillId="14" borderId="4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9" fillId="13" borderId="29" xfId="0" applyFont="1" applyFill="1" applyBorder="1" applyAlignment="1">
      <alignment horizontal="center" vertical="center" wrapText="1"/>
    </xf>
    <xf numFmtId="0" fontId="19" fillId="13" borderId="22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2" xfId="0" applyFont="1" applyFill="1" applyBorder="1" applyAlignment="1" applyProtection="1">
      <alignment horizontal="center" vertical="center"/>
      <protection locked="0"/>
    </xf>
    <xf numFmtId="0" fontId="0" fillId="11" borderId="3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11" borderId="3" xfId="0" applyFont="1" applyFill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>
      <alignment horizontal="center" vertical="center" textRotation="90"/>
    </xf>
    <xf numFmtId="0" fontId="13" fillId="6" borderId="27" xfId="0" applyFont="1" applyFill="1" applyBorder="1" applyAlignment="1">
      <alignment horizontal="center" vertical="center" textRotation="90"/>
    </xf>
    <xf numFmtId="0" fontId="13" fillId="6" borderId="28" xfId="0" applyFont="1" applyFill="1" applyBorder="1" applyAlignment="1">
      <alignment horizontal="center" vertical="center" textRotation="90"/>
    </xf>
    <xf numFmtId="0" fontId="38" fillId="5" borderId="26" xfId="0" applyFont="1" applyFill="1" applyBorder="1" applyAlignment="1">
      <alignment horizontal="center" vertical="center" textRotation="90"/>
    </xf>
    <xf numFmtId="0" fontId="38" fillId="5" borderId="28" xfId="0" applyFont="1" applyFill="1" applyBorder="1" applyAlignment="1">
      <alignment horizontal="center" vertical="center" textRotation="90"/>
    </xf>
    <xf numFmtId="0" fontId="36" fillId="0" borderId="15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 textRotation="90"/>
    </xf>
    <xf numFmtId="0" fontId="0" fillId="4" borderId="27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wrapText="1"/>
    </xf>
    <xf numFmtId="44" fontId="11" fillId="17" borderId="32" xfId="1" applyFont="1" applyFill="1" applyBorder="1" applyAlignment="1">
      <alignment horizontal="center" vertical="center"/>
    </xf>
    <xf numFmtId="44" fontId="11" fillId="17" borderId="34" xfId="1" applyFont="1" applyFill="1" applyBorder="1" applyAlignment="1">
      <alignment horizontal="center" vertical="center"/>
    </xf>
    <xf numFmtId="44" fontId="11" fillId="17" borderId="7" xfId="1" applyFont="1" applyFill="1" applyBorder="1" applyAlignment="1">
      <alignment horizontal="center" vertical="center"/>
    </xf>
    <xf numFmtId="44" fontId="11" fillId="17" borderId="35" xfId="1" applyFont="1" applyFill="1" applyBorder="1" applyAlignment="1">
      <alignment horizontal="center" vertical="center"/>
    </xf>
    <xf numFmtId="164" fontId="7" fillId="16" borderId="27" xfId="0" applyNumberFormat="1" applyFont="1" applyFill="1" applyBorder="1" applyAlignment="1">
      <alignment horizontal="center" vertical="center" wrapText="1"/>
    </xf>
    <xf numFmtId="164" fontId="7" fillId="16" borderId="28" xfId="0" applyNumberFormat="1" applyFont="1" applyFill="1" applyBorder="1" applyAlignment="1">
      <alignment horizontal="center" vertical="center" wrapText="1"/>
    </xf>
    <xf numFmtId="0" fontId="0" fillId="9" borderId="26" xfId="0" applyFont="1" applyFill="1" applyBorder="1" applyAlignment="1">
      <alignment horizontal="center" vertical="center" textRotation="90"/>
    </xf>
    <xf numFmtId="0" fontId="0" fillId="9" borderId="28" xfId="0" applyFont="1" applyFill="1" applyBorder="1" applyAlignment="1">
      <alignment horizontal="center" vertical="center" textRotation="90"/>
    </xf>
    <xf numFmtId="2" fontId="2" fillId="0" borderId="0" xfId="1" applyNumberFormat="1" applyFont="1" applyFill="1" applyBorder="1" applyAlignment="1">
      <alignment horizontal="left" wrapText="1"/>
    </xf>
    <xf numFmtId="2" fontId="2" fillId="0" borderId="0" xfId="1" applyNumberFormat="1" applyFont="1" applyFill="1" applyBorder="1" applyAlignment="1">
      <alignment horizontal="left" vertical="top" wrapText="1"/>
    </xf>
    <xf numFmtId="2" fontId="20" fillId="0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0" fillId="11" borderId="5" xfId="0" applyFont="1" applyFill="1" applyBorder="1" applyAlignment="1" applyProtection="1">
      <alignment horizontal="center" vertical="center"/>
      <protection locked="0"/>
    </xf>
    <xf numFmtId="0" fontId="10" fillId="11" borderId="35" xfId="0" applyFont="1" applyFill="1" applyBorder="1" applyAlignment="1" applyProtection="1">
      <alignment horizontal="center" vertical="center"/>
      <protection locked="0"/>
    </xf>
    <xf numFmtId="0" fontId="37" fillId="0" borderId="12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EF8D3"/>
      <color rgb="FFEEFFD7"/>
      <color rgb="FFFFC3BA"/>
      <color rgb="FFFFDAD2"/>
      <color rgb="FFA9D08E"/>
      <color rgb="FFEDEDED"/>
      <color rgb="FFE2F0FF"/>
      <color rgb="FFFFE3D1"/>
      <color rgb="FFC4D7FB"/>
      <color rgb="FFEFDA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362531-F03B-2B40-9AE0-368E7FA0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52C7-C1DC-4140-9CA3-5146298CA1BE}">
  <sheetPr>
    <pageSetUpPr fitToPage="1"/>
  </sheetPr>
  <dimension ref="A1:AQ46"/>
  <sheetViews>
    <sheetView showGridLines="0" tabSelected="1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16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161" t="s">
        <v>75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3"/>
    </row>
    <row r="2" spans="1:41" ht="20" customHeight="1" thickBot="1">
      <c r="A2" s="147" t="s">
        <v>74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9"/>
    </row>
    <row r="3" spans="1:41" ht="10" customHeight="1"/>
    <row r="4" spans="1:41" ht="30" customHeight="1">
      <c r="C4" s="164"/>
      <c r="D4" s="164"/>
      <c r="G4" s="38"/>
      <c r="H4" s="51" t="s">
        <v>45</v>
      </c>
      <c r="I4" s="165"/>
      <c r="J4" s="166"/>
      <c r="K4" s="166"/>
      <c r="L4" s="166"/>
      <c r="M4" s="166"/>
      <c r="N4" s="103"/>
      <c r="O4" s="167" t="s">
        <v>49</v>
      </c>
      <c r="P4" s="168"/>
      <c r="Q4" s="165"/>
      <c r="R4" s="166"/>
      <c r="S4" s="166"/>
      <c r="T4" s="166"/>
      <c r="U4" s="166"/>
      <c r="V4" s="166"/>
      <c r="W4" s="169"/>
      <c r="X4" s="39"/>
      <c r="Y4" s="132"/>
      <c r="Z4" s="132"/>
      <c r="AA4" s="132"/>
      <c r="AB4" s="132"/>
      <c r="AC4" s="132"/>
      <c r="AD4" s="132"/>
      <c r="AE4" s="132"/>
      <c r="AF4" s="133"/>
      <c r="AG4" s="130"/>
      <c r="AH4" s="130"/>
      <c r="AI4" s="130"/>
      <c r="AJ4" s="130"/>
      <c r="AK4" s="130"/>
      <c r="AL4" s="130"/>
      <c r="AM4" s="130"/>
    </row>
    <row r="5" spans="1:41" ht="30" customHeight="1">
      <c r="C5" s="164"/>
      <c r="D5" s="164"/>
      <c r="G5" s="38"/>
      <c r="H5" s="51" t="s">
        <v>46</v>
      </c>
      <c r="I5" s="51"/>
      <c r="J5" s="165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9"/>
      <c r="Y5" s="199"/>
      <c r="Z5" s="199"/>
      <c r="AA5" s="199"/>
      <c r="AB5" s="199"/>
      <c r="AC5" s="199"/>
      <c r="AD5" s="199"/>
      <c r="AE5" s="199"/>
      <c r="AF5" s="200"/>
      <c r="AG5" s="200"/>
      <c r="AH5" s="200"/>
      <c r="AI5" s="200"/>
      <c r="AJ5" s="200"/>
      <c r="AK5" s="200"/>
      <c r="AL5" s="200"/>
      <c r="AM5" s="130"/>
    </row>
    <row r="6" spans="1:41" ht="30" customHeight="1">
      <c r="C6" s="164"/>
      <c r="D6" s="164"/>
      <c r="G6" s="38"/>
      <c r="H6" s="51" t="s">
        <v>47</v>
      </c>
      <c r="I6" s="192"/>
      <c r="J6" s="193"/>
      <c r="K6" s="194"/>
      <c r="L6" s="40"/>
      <c r="M6" s="52" t="s">
        <v>50</v>
      </c>
      <c r="N6" s="52"/>
      <c r="O6" s="52"/>
      <c r="P6" s="165"/>
      <c r="Q6" s="166"/>
      <c r="R6" s="166"/>
      <c r="S6" s="166"/>
      <c r="T6" s="166"/>
      <c r="U6" s="166"/>
      <c r="V6" s="166"/>
      <c r="W6" s="169"/>
      <c r="Y6" s="200"/>
      <c r="Z6" s="200"/>
      <c r="AA6" s="200"/>
      <c r="AB6" s="201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130"/>
    </row>
    <row r="7" spans="1:41" ht="30" customHeight="1">
      <c r="C7" s="164"/>
      <c r="D7" s="164"/>
      <c r="G7" s="37"/>
      <c r="H7" s="52" t="s">
        <v>48</v>
      </c>
      <c r="I7" s="165"/>
      <c r="J7" s="166"/>
      <c r="K7" s="169"/>
      <c r="L7" s="40"/>
      <c r="M7" s="52" t="s">
        <v>51</v>
      </c>
      <c r="N7" s="52"/>
      <c r="O7" s="165"/>
      <c r="P7" s="166"/>
      <c r="Q7" s="166"/>
      <c r="R7" s="166"/>
      <c r="S7" s="166"/>
      <c r="T7" s="166"/>
      <c r="U7" s="166"/>
      <c r="V7" s="166"/>
      <c r="W7" s="169"/>
      <c r="Y7" s="130"/>
      <c r="Z7" s="130"/>
      <c r="AA7" s="131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</row>
    <row r="8" spans="1:41" ht="10" customHeight="1" thickBot="1">
      <c r="C8" s="164"/>
      <c r="D8" s="164"/>
    </row>
    <row r="9" spans="1:41" s="5" customFormat="1" ht="18" customHeight="1" thickBot="1">
      <c r="C9" s="10"/>
      <c r="D9" s="11"/>
      <c r="F9" s="158" t="s">
        <v>13</v>
      </c>
      <c r="G9" s="159"/>
      <c r="H9" s="159"/>
      <c r="I9" s="159"/>
      <c r="J9" s="159"/>
      <c r="K9" s="160"/>
      <c r="M9" s="158" t="s">
        <v>14</v>
      </c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60"/>
    </row>
    <row r="10" spans="1:41" ht="6" customHeight="1" thickBot="1"/>
    <row r="11" spans="1:41" ht="37" customHeight="1" thickBot="1">
      <c r="A11" s="19"/>
      <c r="C11" s="57" t="s">
        <v>11</v>
      </c>
      <c r="D11" s="56" t="s">
        <v>55</v>
      </c>
      <c r="E11" s="19"/>
      <c r="F11" s="20" t="s">
        <v>12</v>
      </c>
      <c r="H11" s="197" t="s">
        <v>0</v>
      </c>
      <c r="I11" s="198"/>
      <c r="J11" s="175" t="s">
        <v>1</v>
      </c>
      <c r="K11" s="176"/>
      <c r="L11" s="4"/>
      <c r="M11" s="20" t="s">
        <v>12</v>
      </c>
      <c r="O11" s="197" t="s">
        <v>0</v>
      </c>
      <c r="P11" s="198"/>
      <c r="Q11" s="175" t="s">
        <v>1</v>
      </c>
      <c r="R11" s="176"/>
      <c r="S11" s="4"/>
      <c r="T11" s="20" t="s">
        <v>12</v>
      </c>
      <c r="V11" s="195" t="s">
        <v>0</v>
      </c>
      <c r="W11" s="196"/>
      <c r="X11" s="175" t="s">
        <v>1</v>
      </c>
      <c r="Y11" s="176"/>
      <c r="Z11" s="4"/>
      <c r="AA11" s="20" t="s">
        <v>12</v>
      </c>
      <c r="AC11" s="195" t="s">
        <v>0</v>
      </c>
      <c r="AD11" s="196"/>
      <c r="AE11" s="175" t="s">
        <v>1</v>
      </c>
      <c r="AF11" s="176"/>
      <c r="AH11" s="20" t="s">
        <v>12</v>
      </c>
      <c r="AJ11" s="195" t="s">
        <v>0</v>
      </c>
      <c r="AK11" s="196"/>
      <c r="AL11" s="175" t="s">
        <v>1</v>
      </c>
      <c r="AM11" s="176"/>
      <c r="AO11" s="47" t="s">
        <v>34</v>
      </c>
    </row>
    <row r="12" spans="1:41" ht="5" customHeight="1" thickBot="1">
      <c r="A12" s="118"/>
      <c r="C12" s="119"/>
      <c r="D12" s="120"/>
      <c r="J12" s="19"/>
      <c r="K12" s="19"/>
      <c r="M12" s="121"/>
      <c r="O12" s="19"/>
      <c r="P12" s="19"/>
      <c r="Q12" s="19"/>
      <c r="R12" s="19"/>
      <c r="T12" s="121"/>
      <c r="V12" s="19"/>
      <c r="W12" s="19"/>
      <c r="X12" s="19"/>
      <c r="Y12" s="19"/>
      <c r="AA12" s="121"/>
      <c r="AC12" s="19"/>
      <c r="AD12" s="19"/>
      <c r="AE12" s="19"/>
      <c r="AF12" s="19"/>
      <c r="AH12" s="121"/>
      <c r="AJ12" s="19"/>
      <c r="AK12" s="19"/>
      <c r="AL12" s="19"/>
      <c r="AM12" s="19"/>
      <c r="AO12" s="19"/>
    </row>
    <row r="13" spans="1:41" s="5" customFormat="1" ht="50" customHeight="1">
      <c r="A13" s="177" t="s">
        <v>10</v>
      </c>
      <c r="C13" s="92" t="s">
        <v>66</v>
      </c>
      <c r="D13" s="93" t="s">
        <v>56</v>
      </c>
      <c r="E13" s="6"/>
      <c r="F13" s="109">
        <v>2022</v>
      </c>
      <c r="G13" s="105"/>
      <c r="H13" s="58">
        <v>7.7</v>
      </c>
      <c r="I13" s="106"/>
      <c r="J13" s="125"/>
      <c r="K13" s="126" t="s">
        <v>53</v>
      </c>
      <c r="L13" s="7"/>
      <c r="M13" s="28"/>
      <c r="O13" s="104"/>
      <c r="P13" s="127"/>
      <c r="Q13" s="127"/>
      <c r="R13" s="128"/>
      <c r="S13" s="8"/>
      <c r="T13" s="28"/>
      <c r="V13" s="104"/>
      <c r="W13" s="127"/>
      <c r="X13" s="127"/>
      <c r="Y13" s="128"/>
      <c r="Z13" s="12"/>
      <c r="AA13" s="129"/>
      <c r="AC13" s="104"/>
      <c r="AD13" s="127"/>
      <c r="AE13" s="127"/>
      <c r="AF13" s="128"/>
      <c r="AH13" s="129"/>
      <c r="AJ13" s="104"/>
      <c r="AK13" s="127"/>
      <c r="AL13" s="127"/>
      <c r="AM13" s="128"/>
      <c r="AO13" s="123">
        <f>I13*H13</f>
        <v>0</v>
      </c>
    </row>
    <row r="14" spans="1:41" s="5" customFormat="1" ht="50" customHeight="1">
      <c r="A14" s="178"/>
      <c r="C14" s="54" t="s">
        <v>2</v>
      </c>
      <c r="D14" s="94" t="s">
        <v>57</v>
      </c>
      <c r="E14" s="6"/>
      <c r="F14" s="27">
        <v>2020</v>
      </c>
      <c r="G14" s="105"/>
      <c r="H14" s="58">
        <v>10.7</v>
      </c>
      <c r="I14" s="110"/>
      <c r="J14" s="16"/>
      <c r="K14" s="17"/>
      <c r="L14" s="7"/>
      <c r="M14" s="29"/>
      <c r="O14" s="66"/>
      <c r="P14" s="64"/>
      <c r="Q14" s="64"/>
      <c r="R14" s="65"/>
      <c r="S14" s="8"/>
      <c r="T14" s="29"/>
      <c r="V14" s="66"/>
      <c r="W14" s="64"/>
      <c r="X14" s="64"/>
      <c r="Y14" s="65"/>
      <c r="Z14" s="12"/>
      <c r="AA14" s="32"/>
      <c r="AC14" s="66"/>
      <c r="AD14" s="64"/>
      <c r="AE14" s="64"/>
      <c r="AF14" s="65"/>
      <c r="AH14" s="32"/>
      <c r="AJ14" s="66"/>
      <c r="AK14" s="64"/>
      <c r="AL14" s="64"/>
      <c r="AM14" s="65"/>
      <c r="AO14" s="45">
        <f>I14*H14</f>
        <v>0</v>
      </c>
    </row>
    <row r="15" spans="1:41" s="5" customFormat="1" ht="50" customHeight="1">
      <c r="A15" s="178"/>
      <c r="C15" s="53" t="s">
        <v>3</v>
      </c>
      <c r="D15" s="100" t="s">
        <v>39</v>
      </c>
      <c r="E15" s="6"/>
      <c r="F15" s="27">
        <v>2021</v>
      </c>
      <c r="G15" s="105"/>
      <c r="H15" s="58">
        <v>7.7</v>
      </c>
      <c r="I15" s="106"/>
      <c r="J15" s="16"/>
      <c r="K15" s="17"/>
      <c r="L15" s="7"/>
      <c r="M15" s="29"/>
      <c r="O15" s="66"/>
      <c r="P15" s="64"/>
      <c r="Q15" s="64"/>
      <c r="R15" s="65"/>
      <c r="S15" s="8"/>
      <c r="T15" s="29"/>
      <c r="V15" s="66"/>
      <c r="W15" s="64"/>
      <c r="X15" s="64"/>
      <c r="Y15" s="65"/>
      <c r="Z15" s="12"/>
      <c r="AA15" s="32"/>
      <c r="AC15" s="66"/>
      <c r="AD15" s="64"/>
      <c r="AE15" s="64"/>
      <c r="AF15" s="65"/>
      <c r="AH15" s="32"/>
      <c r="AJ15" s="66"/>
      <c r="AK15" s="64"/>
      <c r="AL15" s="64"/>
      <c r="AM15" s="65"/>
      <c r="AO15" s="45">
        <f>I15*H15</f>
        <v>0</v>
      </c>
    </row>
    <row r="16" spans="1:41" s="5" customFormat="1" ht="50" customHeight="1">
      <c r="A16" s="178"/>
      <c r="C16" s="54" t="s">
        <v>5</v>
      </c>
      <c r="D16" s="94" t="s">
        <v>40</v>
      </c>
      <c r="E16" s="6"/>
      <c r="F16" s="26">
        <v>2021</v>
      </c>
      <c r="G16" s="105"/>
      <c r="H16" s="58">
        <v>17.3</v>
      </c>
      <c r="I16" s="106"/>
      <c r="J16" s="16"/>
      <c r="K16" s="17"/>
      <c r="L16" s="7"/>
      <c r="M16" s="31">
        <v>2020</v>
      </c>
      <c r="N16" s="5">
        <v>2016</v>
      </c>
      <c r="O16" s="67">
        <f>ROUND(H16*1.15,1)</f>
        <v>19.899999999999999</v>
      </c>
      <c r="P16" s="69"/>
      <c r="Q16" s="64"/>
      <c r="R16" s="65"/>
      <c r="S16" s="8"/>
      <c r="T16" s="29"/>
      <c r="V16" s="66"/>
      <c r="W16" s="64"/>
      <c r="X16" s="64"/>
      <c r="Y16" s="65"/>
      <c r="Z16" s="12"/>
      <c r="AA16" s="32"/>
      <c r="AC16" s="66"/>
      <c r="AD16" s="64"/>
      <c r="AE16" s="64"/>
      <c r="AF16" s="65"/>
      <c r="AH16" s="32"/>
      <c r="AJ16" s="66"/>
      <c r="AK16" s="64"/>
      <c r="AL16" s="64"/>
      <c r="AM16" s="65"/>
      <c r="AO16" s="45">
        <f>I16*H16+P16*O16</f>
        <v>0</v>
      </c>
    </row>
    <row r="17" spans="1:43" s="5" customFormat="1" ht="50" customHeight="1">
      <c r="A17" s="178"/>
      <c r="C17" s="55" t="s">
        <v>4</v>
      </c>
      <c r="D17" s="95" t="s">
        <v>38</v>
      </c>
      <c r="E17" s="6"/>
      <c r="F17" s="27">
        <v>2021</v>
      </c>
      <c r="G17" s="105"/>
      <c r="H17" s="58">
        <v>17.3</v>
      </c>
      <c r="I17" s="106"/>
      <c r="J17" s="67">
        <f>(H17*2)+4.8</f>
        <v>39.4</v>
      </c>
      <c r="K17" s="63"/>
      <c r="L17" s="7"/>
      <c r="M17" s="27">
        <v>2020</v>
      </c>
      <c r="N17" s="105"/>
      <c r="O17" s="67">
        <f>ROUND(H17*1.15,1)</f>
        <v>19.899999999999999</v>
      </c>
      <c r="P17" s="106"/>
      <c r="Q17" s="67">
        <f>ROUND(J17*1.15,1)</f>
        <v>45.3</v>
      </c>
      <c r="R17" s="63"/>
      <c r="S17" s="8"/>
      <c r="T17" s="27" t="s">
        <v>33</v>
      </c>
      <c r="V17" s="66"/>
      <c r="W17" s="64"/>
      <c r="X17" s="67">
        <f>ROUND(Q17*1.15,1)</f>
        <v>52.1</v>
      </c>
      <c r="Y17" s="63"/>
      <c r="Z17" s="12"/>
      <c r="AA17" s="32"/>
      <c r="AC17" s="66"/>
      <c r="AD17" s="64"/>
      <c r="AE17" s="64"/>
      <c r="AF17" s="65"/>
      <c r="AH17" s="32"/>
      <c r="AJ17" s="66"/>
      <c r="AK17" s="64"/>
      <c r="AL17" s="64"/>
      <c r="AM17" s="65"/>
      <c r="AO17" s="46">
        <f>I17*H17+K17*J17+P17*O17+R17*Q17+Y17*X17</f>
        <v>0</v>
      </c>
    </row>
    <row r="18" spans="1:43" s="5" customFormat="1" ht="50" customHeight="1">
      <c r="A18" s="178"/>
      <c r="C18" s="54" t="s">
        <v>6</v>
      </c>
      <c r="D18" s="94" t="s">
        <v>37</v>
      </c>
      <c r="E18" s="6"/>
      <c r="F18" s="26">
        <v>2021</v>
      </c>
      <c r="G18" s="105"/>
      <c r="H18" s="58">
        <v>14.4</v>
      </c>
      <c r="I18" s="107"/>
      <c r="J18" s="64"/>
      <c r="K18" s="65"/>
      <c r="L18" s="7"/>
      <c r="M18" s="31">
        <v>2016</v>
      </c>
      <c r="N18" s="5">
        <v>2016</v>
      </c>
      <c r="O18" s="67">
        <f>ROUND(H18*1.15*1.15*1.1,1)</f>
        <v>20.9</v>
      </c>
      <c r="P18" s="69"/>
      <c r="Q18" s="104"/>
      <c r="R18" s="65"/>
      <c r="S18" s="8"/>
      <c r="T18" s="31">
        <v>2015</v>
      </c>
      <c r="V18" s="67">
        <f>ROUND(O18*1.1,1)</f>
        <v>23</v>
      </c>
      <c r="W18" s="69"/>
      <c r="X18" s="64"/>
      <c r="Y18" s="65"/>
      <c r="Z18" s="12"/>
      <c r="AA18" s="32"/>
      <c r="AC18" s="66"/>
      <c r="AD18" s="64"/>
      <c r="AE18" s="64"/>
      <c r="AF18" s="65"/>
      <c r="AH18" s="32"/>
      <c r="AJ18" s="66"/>
      <c r="AK18" s="64"/>
      <c r="AL18" s="64"/>
      <c r="AM18" s="65"/>
      <c r="AO18" s="46">
        <f>I18*H18+P18*O18+W18*V18</f>
        <v>0</v>
      </c>
    </row>
    <row r="19" spans="1:43" s="5" customFormat="1" ht="50" customHeight="1">
      <c r="A19" s="178"/>
      <c r="C19" s="112" t="s">
        <v>7</v>
      </c>
      <c r="D19" s="96" t="s">
        <v>36</v>
      </c>
      <c r="E19" s="6"/>
      <c r="F19" s="117" t="s">
        <v>67</v>
      </c>
      <c r="G19" s="105"/>
      <c r="H19" s="58">
        <v>8.4</v>
      </c>
      <c r="I19" s="107"/>
      <c r="J19" s="64"/>
      <c r="K19" s="65"/>
      <c r="L19" s="7"/>
      <c r="M19" s="27">
        <v>2020</v>
      </c>
      <c r="N19" s="105"/>
      <c r="O19" s="67">
        <f>ROUND(H19*1.15*1.15,1)</f>
        <v>11.1</v>
      </c>
      <c r="P19" s="106"/>
      <c r="Q19" s="64"/>
      <c r="R19" s="65"/>
      <c r="S19" s="8"/>
      <c r="T19" s="31">
        <v>2017</v>
      </c>
      <c r="V19" s="67">
        <f>ROUND(H19*1.15*1.15*1.1*1.1*1.1,1)</f>
        <v>14.8</v>
      </c>
      <c r="W19" s="69"/>
      <c r="X19" s="64"/>
      <c r="Y19" s="65"/>
      <c r="Z19" s="12"/>
      <c r="AA19" s="32"/>
      <c r="AC19" s="66"/>
      <c r="AD19" s="64"/>
      <c r="AE19" s="64"/>
      <c r="AF19" s="65"/>
      <c r="AH19" s="32"/>
      <c r="AJ19" s="66"/>
      <c r="AK19" s="64"/>
      <c r="AL19" s="64"/>
      <c r="AM19" s="65"/>
      <c r="AO19" s="46">
        <f>I19*H19+P19*O19+W19*V19+AD19*AC19</f>
        <v>0</v>
      </c>
    </row>
    <row r="20" spans="1:43" s="5" customFormat="1" ht="50" customHeight="1">
      <c r="A20" s="178"/>
      <c r="C20" s="54" t="s">
        <v>8</v>
      </c>
      <c r="D20" s="94" t="s">
        <v>36</v>
      </c>
      <c r="E20" s="6"/>
      <c r="F20" s="26">
        <v>2021</v>
      </c>
      <c r="G20" s="105"/>
      <c r="H20" s="58">
        <v>12.9</v>
      </c>
      <c r="I20" s="107"/>
      <c r="J20" s="67">
        <f>(H20*2)+4.8</f>
        <v>30.6</v>
      </c>
      <c r="K20" s="68"/>
      <c r="L20" s="7"/>
      <c r="M20" s="31">
        <v>2020</v>
      </c>
      <c r="O20" s="67">
        <f>ROUND(H20*1.2,1)</f>
        <v>15.5</v>
      </c>
      <c r="P20" s="106"/>
      <c r="Q20" s="67">
        <f>ROUND(J20*1.2,1)</f>
        <v>36.700000000000003</v>
      </c>
      <c r="R20" s="68"/>
      <c r="S20" s="8"/>
      <c r="T20" s="31">
        <v>2019</v>
      </c>
      <c r="V20" s="66"/>
      <c r="W20" s="64"/>
      <c r="X20" s="67">
        <f>ROUND(J20*1.2*1.2,1)</f>
        <v>44.1</v>
      </c>
      <c r="Y20" s="63"/>
      <c r="Z20" s="12"/>
      <c r="AA20" s="31">
        <v>2017</v>
      </c>
      <c r="AC20" s="67">
        <f>ROUND(H20*1.2*1.2*1.15*1.15,1)</f>
        <v>24.6</v>
      </c>
      <c r="AD20" s="68"/>
      <c r="AE20" s="64"/>
      <c r="AF20" s="65"/>
      <c r="AH20" s="32"/>
      <c r="AJ20" s="66"/>
      <c r="AK20" s="64"/>
      <c r="AL20" s="64"/>
      <c r="AM20" s="65"/>
      <c r="AO20" s="46">
        <f>I20*H20+K20*J20+P20*O20+R20*Q20+X20*Y20+AD20*AC20</f>
        <v>0</v>
      </c>
    </row>
    <row r="21" spans="1:43" s="5" customFormat="1" ht="50" customHeight="1">
      <c r="A21" s="178"/>
      <c r="C21" s="112" t="s">
        <v>9</v>
      </c>
      <c r="D21" s="113" t="s">
        <v>58</v>
      </c>
      <c r="E21" s="6"/>
      <c r="F21" s="26">
        <v>2022</v>
      </c>
      <c r="G21" s="105"/>
      <c r="H21" s="58">
        <v>12.3</v>
      </c>
      <c r="I21" s="107"/>
      <c r="J21" s="64"/>
      <c r="K21" s="65"/>
      <c r="L21" s="7"/>
      <c r="M21" s="31">
        <v>2021</v>
      </c>
      <c r="O21" s="67">
        <f>ROUND(H21*1.15,1)</f>
        <v>14.1</v>
      </c>
      <c r="P21" s="68"/>
      <c r="Q21" s="64"/>
      <c r="R21" s="65"/>
      <c r="S21" s="8"/>
      <c r="T21" s="31">
        <v>2020</v>
      </c>
      <c r="V21" s="67">
        <f>ROUND(H21*1.15*1.15,1)</f>
        <v>16.3</v>
      </c>
      <c r="W21" s="69"/>
      <c r="X21" s="67">
        <f>ROUND(((H21*2)+4.8)*1.15*1.15,1)</f>
        <v>38.9</v>
      </c>
      <c r="Y21" s="68"/>
      <c r="Z21" s="12"/>
      <c r="AA21" s="31">
        <v>2019</v>
      </c>
      <c r="AC21" s="66"/>
      <c r="AD21" s="64"/>
      <c r="AE21" s="67">
        <f>ROUND(((H21*2)+4.8)*1.15*1.15*1.1,1)</f>
        <v>42.8</v>
      </c>
      <c r="AF21" s="68"/>
      <c r="AH21" s="32"/>
      <c r="AJ21" s="66"/>
      <c r="AK21" s="64"/>
      <c r="AL21" s="64"/>
      <c r="AM21" s="65"/>
      <c r="AO21" s="46">
        <f>I21*H21+P21*O21+W21*V21+Y21*X21+AF21*AE21</f>
        <v>0</v>
      </c>
    </row>
    <row r="22" spans="1:43" s="5" customFormat="1" ht="50" customHeight="1">
      <c r="A22" s="178"/>
      <c r="C22" s="54" t="s">
        <v>32</v>
      </c>
      <c r="D22" s="94" t="s">
        <v>59</v>
      </c>
      <c r="E22" s="6"/>
      <c r="F22" s="27" t="s">
        <v>68</v>
      </c>
      <c r="G22" s="105"/>
      <c r="H22" s="58">
        <v>22.8</v>
      </c>
      <c r="I22" s="106"/>
      <c r="J22" s="64"/>
      <c r="K22" s="65"/>
      <c r="L22" s="7"/>
      <c r="M22" s="29"/>
      <c r="O22" s="66"/>
      <c r="P22" s="64"/>
      <c r="Q22" s="64"/>
      <c r="R22" s="65"/>
      <c r="S22" s="8"/>
      <c r="T22" s="29"/>
      <c r="V22" s="66"/>
      <c r="W22" s="64"/>
      <c r="X22" s="64"/>
      <c r="Y22" s="65"/>
      <c r="Z22" s="12"/>
      <c r="AA22" s="32"/>
      <c r="AC22" s="66"/>
      <c r="AD22" s="64"/>
      <c r="AE22" s="64"/>
      <c r="AF22" s="65"/>
      <c r="AH22" s="32"/>
      <c r="AJ22" s="66"/>
      <c r="AK22" s="64"/>
      <c r="AL22" s="64"/>
      <c r="AM22" s="65"/>
      <c r="AO22" s="46">
        <f>I22*H22</f>
        <v>0</v>
      </c>
    </row>
    <row r="23" spans="1:43" s="105" customFormat="1" ht="35" customHeight="1">
      <c r="A23" s="134"/>
      <c r="C23" s="150" t="s">
        <v>69</v>
      </c>
      <c r="D23" s="151"/>
      <c r="E23" s="6"/>
      <c r="F23" s="27" t="s">
        <v>70</v>
      </c>
      <c r="H23" s="58">
        <v>14.7</v>
      </c>
      <c r="I23" s="110"/>
      <c r="J23" s="16"/>
      <c r="K23" s="17" t="s">
        <v>53</v>
      </c>
      <c r="L23" s="7"/>
      <c r="M23" s="29"/>
      <c r="O23" s="66"/>
      <c r="P23" s="64"/>
      <c r="Q23" s="64"/>
      <c r="R23" s="65"/>
      <c r="S23" s="8"/>
      <c r="T23" s="29"/>
      <c r="V23" s="66"/>
      <c r="W23" s="64"/>
      <c r="X23" s="64"/>
      <c r="Y23" s="65"/>
      <c r="Z23" s="12"/>
      <c r="AA23" s="32"/>
      <c r="AC23" s="66"/>
      <c r="AD23" s="64"/>
      <c r="AE23" s="64"/>
      <c r="AF23" s="65"/>
      <c r="AH23" s="32"/>
      <c r="AJ23" s="66"/>
      <c r="AK23" s="64"/>
      <c r="AL23" s="64"/>
      <c r="AM23" s="65"/>
      <c r="AO23" s="45">
        <f>I23*H23</f>
        <v>0</v>
      </c>
    </row>
    <row r="24" spans="1:43" s="105" customFormat="1" ht="35" customHeight="1">
      <c r="A24" s="134"/>
      <c r="C24" s="152" t="s">
        <v>71</v>
      </c>
      <c r="D24" s="153"/>
      <c r="E24" s="6"/>
      <c r="F24" s="27" t="s">
        <v>70</v>
      </c>
      <c r="H24" s="58">
        <v>14.7</v>
      </c>
      <c r="I24" s="110"/>
      <c r="J24" s="16"/>
      <c r="K24" s="17"/>
      <c r="L24" s="7"/>
      <c r="M24" s="29"/>
      <c r="O24" s="66"/>
      <c r="P24" s="64"/>
      <c r="Q24" s="64"/>
      <c r="R24" s="65"/>
      <c r="S24" s="8"/>
      <c r="T24" s="29"/>
      <c r="V24" s="66"/>
      <c r="W24" s="64"/>
      <c r="X24" s="64"/>
      <c r="Y24" s="65"/>
      <c r="Z24" s="12"/>
      <c r="AA24" s="32"/>
      <c r="AC24" s="66"/>
      <c r="AD24" s="64"/>
      <c r="AE24" s="64"/>
      <c r="AF24" s="65"/>
      <c r="AH24" s="32"/>
      <c r="AJ24" s="66"/>
      <c r="AK24" s="64"/>
      <c r="AL24" s="64"/>
      <c r="AM24" s="65"/>
      <c r="AO24" s="46">
        <f>I24*H24</f>
        <v>0</v>
      </c>
    </row>
    <row r="25" spans="1:43" s="105" customFormat="1" ht="35" customHeight="1" thickBot="1">
      <c r="A25" s="138"/>
      <c r="C25" s="154" t="s">
        <v>72</v>
      </c>
      <c r="D25" s="155"/>
      <c r="E25" s="6"/>
      <c r="F25" s="27" t="s">
        <v>70</v>
      </c>
      <c r="H25" s="58">
        <v>14.7</v>
      </c>
      <c r="I25" s="106"/>
      <c r="J25" s="136"/>
      <c r="K25" s="137"/>
      <c r="L25" s="7"/>
      <c r="M25" s="30"/>
      <c r="O25" s="72"/>
      <c r="P25" s="70"/>
      <c r="Q25" s="70"/>
      <c r="R25" s="71"/>
      <c r="S25" s="8"/>
      <c r="T25" s="30"/>
      <c r="V25" s="72"/>
      <c r="W25" s="70"/>
      <c r="X25" s="70"/>
      <c r="Y25" s="71"/>
      <c r="Z25" s="12"/>
      <c r="AA25" s="33"/>
      <c r="AC25" s="72"/>
      <c r="AD25" s="70"/>
      <c r="AE25" s="70"/>
      <c r="AF25" s="71"/>
      <c r="AH25" s="33"/>
      <c r="AJ25" s="72"/>
      <c r="AK25" s="70"/>
      <c r="AL25" s="70"/>
      <c r="AM25" s="71"/>
      <c r="AO25" s="124">
        <f>I25*H25</f>
        <v>0</v>
      </c>
    </row>
    <row r="26" spans="1:43" ht="6" customHeight="1" thickBot="1">
      <c r="C26" s="135"/>
      <c r="H26" s="59"/>
      <c r="M26" s="2"/>
      <c r="T26" s="2"/>
      <c r="AA26" s="2"/>
      <c r="AH26" s="2"/>
      <c r="AO26" s="49"/>
    </row>
    <row r="27" spans="1:43" customFormat="1" ht="36" customHeight="1" thickBot="1">
      <c r="A27" s="173" t="s">
        <v>15</v>
      </c>
      <c r="B27" s="105"/>
      <c r="C27" s="156" t="s">
        <v>71</v>
      </c>
      <c r="D27" s="157"/>
      <c r="E27" s="6"/>
      <c r="F27" s="27" t="s">
        <v>73</v>
      </c>
      <c r="G27" s="105"/>
      <c r="H27" s="58">
        <v>14.7</v>
      </c>
      <c r="I27" s="106"/>
      <c r="J27" s="143"/>
      <c r="K27" s="144"/>
      <c r="L27" s="7"/>
      <c r="M27" s="41"/>
      <c r="N27" s="105"/>
      <c r="O27" s="75"/>
      <c r="P27" s="73"/>
      <c r="Q27" s="73"/>
      <c r="R27" s="74"/>
      <c r="S27" s="8"/>
      <c r="T27" s="41"/>
      <c r="U27" s="105"/>
      <c r="V27" s="75"/>
      <c r="W27" s="73"/>
      <c r="X27" s="73"/>
      <c r="Y27" s="74"/>
      <c r="Z27" s="12"/>
      <c r="AA27" s="139"/>
      <c r="AB27" s="105"/>
      <c r="AC27" s="75"/>
      <c r="AD27" s="73"/>
      <c r="AE27" s="73"/>
      <c r="AF27" s="74"/>
      <c r="AG27" s="105"/>
      <c r="AH27" s="139"/>
      <c r="AI27" s="105"/>
      <c r="AJ27" s="75"/>
      <c r="AK27" s="73"/>
      <c r="AL27" s="73"/>
      <c r="AM27" s="74"/>
      <c r="AN27" s="105"/>
      <c r="AO27" s="123">
        <f>I27*H27</f>
        <v>0</v>
      </c>
      <c r="AP27" s="105"/>
      <c r="AQ27" s="105"/>
    </row>
    <row r="28" spans="1:43" ht="50" customHeight="1" thickBot="1">
      <c r="A28" s="174"/>
      <c r="B28" s="5"/>
      <c r="C28" s="34" t="s">
        <v>17</v>
      </c>
      <c r="D28" s="97" t="s">
        <v>60</v>
      </c>
      <c r="E28" s="6"/>
      <c r="F28" s="109" t="s">
        <v>52</v>
      </c>
      <c r="G28" s="105"/>
      <c r="H28" s="58">
        <v>8.1</v>
      </c>
      <c r="I28" s="108"/>
      <c r="J28" s="88"/>
      <c r="K28" s="87"/>
      <c r="L28" s="7"/>
      <c r="M28" s="43"/>
      <c r="N28" s="5"/>
      <c r="O28" s="140"/>
      <c r="P28" s="141"/>
      <c r="Q28" s="141"/>
      <c r="R28" s="142"/>
      <c r="S28" s="8"/>
      <c r="T28" s="43"/>
      <c r="U28" s="5"/>
      <c r="V28" s="140"/>
      <c r="W28" s="141"/>
      <c r="X28" s="141"/>
      <c r="Y28" s="142"/>
      <c r="Z28" s="7"/>
      <c r="AA28" s="43"/>
      <c r="AB28" s="5"/>
      <c r="AC28" s="140"/>
      <c r="AD28" s="141"/>
      <c r="AE28" s="141"/>
      <c r="AF28" s="142"/>
      <c r="AH28" s="43"/>
      <c r="AI28" s="5"/>
      <c r="AJ28" s="140"/>
      <c r="AK28" s="141"/>
      <c r="AL28" s="141"/>
      <c r="AM28" s="142"/>
      <c r="AO28" s="45">
        <f>I28*H28</f>
        <v>0</v>
      </c>
    </row>
    <row r="29" spans="1:43" ht="6" customHeight="1" thickBot="1">
      <c r="C29" s="135"/>
      <c r="G29"/>
      <c r="H29" s="60"/>
      <c r="I29" s="15"/>
      <c r="J29" s="15"/>
      <c r="K29" s="15"/>
      <c r="M29" s="2"/>
      <c r="O29" s="15"/>
      <c r="P29" s="15"/>
      <c r="Q29" s="15"/>
      <c r="R29" s="15"/>
      <c r="T29" s="2"/>
      <c r="V29" s="15"/>
      <c r="W29" s="15"/>
      <c r="X29" s="15"/>
      <c r="Y29" s="15"/>
      <c r="AA29" s="2"/>
      <c r="AC29" s="15"/>
      <c r="AD29" s="15"/>
      <c r="AE29" s="15"/>
      <c r="AF29" s="15"/>
      <c r="AH29" s="2"/>
      <c r="AJ29" s="15"/>
      <c r="AK29" s="15"/>
      <c r="AL29" s="15"/>
      <c r="AM29" s="15"/>
      <c r="AO29" s="48"/>
    </row>
    <row r="30" spans="1:43" ht="50" customHeight="1">
      <c r="A30" s="170" t="s">
        <v>16</v>
      </c>
      <c r="B30" s="5"/>
      <c r="C30" s="21" t="s">
        <v>18</v>
      </c>
      <c r="D30" s="98" t="s">
        <v>41</v>
      </c>
      <c r="E30" s="6"/>
      <c r="F30" s="26"/>
      <c r="G30" s="105"/>
      <c r="H30" s="58">
        <v>7.7</v>
      </c>
      <c r="I30" s="108"/>
      <c r="J30" s="73"/>
      <c r="K30" s="74"/>
      <c r="L30" s="7"/>
      <c r="M30" s="28"/>
      <c r="N30" s="5"/>
      <c r="O30" s="75"/>
      <c r="P30" s="73"/>
      <c r="Q30" s="73"/>
      <c r="R30" s="74"/>
      <c r="S30" s="8"/>
      <c r="T30" s="41"/>
      <c r="U30" s="5"/>
      <c r="V30" s="75"/>
      <c r="W30" s="73"/>
      <c r="X30" s="73"/>
      <c r="Y30" s="74"/>
      <c r="Z30" s="7"/>
      <c r="AA30" s="41"/>
      <c r="AB30" s="5"/>
      <c r="AC30" s="75"/>
      <c r="AD30" s="73"/>
      <c r="AE30" s="73"/>
      <c r="AF30" s="74"/>
      <c r="AH30" s="41"/>
      <c r="AI30" s="5"/>
      <c r="AJ30" s="75"/>
      <c r="AK30" s="73"/>
      <c r="AL30" s="73"/>
      <c r="AM30" s="74"/>
      <c r="AO30" s="45">
        <f>I30*H30</f>
        <v>0</v>
      </c>
    </row>
    <row r="31" spans="1:43" ht="50" customHeight="1">
      <c r="A31" s="171"/>
      <c r="B31" s="5"/>
      <c r="C31" s="24" t="s">
        <v>19</v>
      </c>
      <c r="D31" s="99" t="s">
        <v>61</v>
      </c>
      <c r="E31" s="6"/>
      <c r="F31" s="27">
        <v>2022</v>
      </c>
      <c r="G31" s="105"/>
      <c r="H31" s="58">
        <v>7.7</v>
      </c>
      <c r="I31" s="108"/>
      <c r="J31" s="76"/>
      <c r="K31" s="77"/>
      <c r="L31" s="7"/>
      <c r="M31" s="29"/>
      <c r="N31" s="5"/>
      <c r="O31" s="78"/>
      <c r="P31" s="76"/>
      <c r="Q31" s="76"/>
      <c r="R31" s="77"/>
      <c r="S31" s="8"/>
      <c r="T31" s="42"/>
      <c r="U31" s="5"/>
      <c r="V31" s="78"/>
      <c r="W31" s="76"/>
      <c r="X31" s="76"/>
      <c r="Y31" s="77"/>
      <c r="Z31" s="7"/>
      <c r="AA31" s="42"/>
      <c r="AB31" s="5"/>
      <c r="AC31" s="78"/>
      <c r="AD31" s="76"/>
      <c r="AE31" s="76"/>
      <c r="AF31" s="77"/>
      <c r="AH31" s="42"/>
      <c r="AI31" s="5"/>
      <c r="AJ31" s="78"/>
      <c r="AK31" s="76"/>
      <c r="AL31" s="76"/>
      <c r="AM31" s="77"/>
      <c r="AO31" s="45">
        <f>I31*H31</f>
        <v>0</v>
      </c>
    </row>
    <row r="32" spans="1:43" ht="50" customHeight="1">
      <c r="A32" s="171"/>
      <c r="B32" s="5"/>
      <c r="C32" s="22" t="s">
        <v>20</v>
      </c>
      <c r="D32" s="96" t="s">
        <v>42</v>
      </c>
      <c r="E32" s="6"/>
      <c r="F32" s="109" t="s">
        <v>52</v>
      </c>
      <c r="G32" s="105"/>
      <c r="H32" s="58">
        <v>8.1</v>
      </c>
      <c r="I32" s="108"/>
      <c r="J32" s="76"/>
      <c r="K32" s="77"/>
      <c r="L32" s="7"/>
      <c r="M32" s="31">
        <v>2017</v>
      </c>
      <c r="N32" s="5"/>
      <c r="O32" s="79"/>
      <c r="P32" s="76"/>
      <c r="Q32" s="67">
        <v>33.6</v>
      </c>
      <c r="R32" s="63"/>
      <c r="S32" s="8"/>
      <c r="T32" s="42"/>
      <c r="U32" s="5"/>
      <c r="V32" s="79"/>
      <c r="W32" s="76"/>
      <c r="X32" s="76"/>
      <c r="Y32" s="77"/>
      <c r="Z32" s="7"/>
      <c r="AA32" s="42"/>
      <c r="AB32" s="5"/>
      <c r="AC32" s="79"/>
      <c r="AD32" s="76"/>
      <c r="AE32" s="76"/>
      <c r="AF32" s="77"/>
      <c r="AH32" s="42"/>
      <c r="AI32" s="5"/>
      <c r="AJ32" s="79"/>
      <c r="AK32" s="76"/>
      <c r="AL32" s="76"/>
      <c r="AM32" s="77"/>
      <c r="AO32" s="45">
        <f>I32*H32+R32*Q32</f>
        <v>0</v>
      </c>
    </row>
    <row r="33" spans="1:41" ht="50" customHeight="1">
      <c r="A33" s="171"/>
      <c r="B33" s="5"/>
      <c r="C33" s="24" t="s">
        <v>21</v>
      </c>
      <c r="D33" s="99" t="s">
        <v>62</v>
      </c>
      <c r="E33" s="6"/>
      <c r="F33" s="27">
        <v>2022</v>
      </c>
      <c r="G33" s="105"/>
      <c r="H33" s="58">
        <v>10.7</v>
      </c>
      <c r="I33" s="108"/>
      <c r="J33" s="67">
        <f>(H33*2)+4.8</f>
        <v>26.2</v>
      </c>
      <c r="K33" s="63"/>
      <c r="L33" s="44"/>
      <c r="M33" s="31">
        <v>2021</v>
      </c>
      <c r="N33" s="5"/>
      <c r="O33" s="81">
        <f>ROUND(H33*1.15,1)</f>
        <v>12.3</v>
      </c>
      <c r="P33" s="63"/>
      <c r="Q33" s="83">
        <f>ROUND(J33*1.15,1)</f>
        <v>30.1</v>
      </c>
      <c r="R33" s="63"/>
      <c r="S33" s="8"/>
      <c r="T33" s="31">
        <v>2020</v>
      </c>
      <c r="U33" s="5"/>
      <c r="V33" s="81">
        <f>ROUND(H33*1.15*1.15,1)</f>
        <v>14.2</v>
      </c>
      <c r="W33" s="63"/>
      <c r="X33" s="76"/>
      <c r="Y33" s="77"/>
      <c r="AA33" s="31">
        <v>2018</v>
      </c>
      <c r="AB33" s="5"/>
      <c r="AC33" s="79"/>
      <c r="AD33" s="76"/>
      <c r="AE33" s="67">
        <f>ROUND(J33*1.15*1.15*1.1*1.1,1)</f>
        <v>41.9</v>
      </c>
      <c r="AF33" s="63"/>
      <c r="AH33" s="31">
        <v>2017</v>
      </c>
      <c r="AI33" s="5"/>
      <c r="AJ33" s="81">
        <f>ROUND(H33*1.15*1.15*1.1*1.1*1.1,1)</f>
        <v>18.8</v>
      </c>
      <c r="AK33" s="63"/>
      <c r="AL33" s="83">
        <f>ROUND(J33*1.15*1.15*1.1*1.1*1.1,1)</f>
        <v>46.1</v>
      </c>
      <c r="AM33" s="63"/>
      <c r="AO33" s="46">
        <f>I33*H33+K33*J33+P33*O33+R33*Q33+W33*V33+AF33*AE33+AK33*AJ33+AM33*AL33</f>
        <v>0</v>
      </c>
    </row>
    <row r="34" spans="1:41" ht="50" customHeight="1">
      <c r="A34" s="171"/>
      <c r="B34" s="5"/>
      <c r="C34" s="22" t="s">
        <v>22</v>
      </c>
      <c r="D34" s="100" t="s">
        <v>63</v>
      </c>
      <c r="E34" s="6"/>
      <c r="F34" s="26">
        <v>2018</v>
      </c>
      <c r="G34" s="105"/>
      <c r="H34" s="61"/>
      <c r="I34" s="76"/>
      <c r="J34" s="67">
        <v>38.1</v>
      </c>
      <c r="K34" s="63"/>
      <c r="L34" s="7"/>
      <c r="M34" s="31">
        <v>2017</v>
      </c>
      <c r="N34" s="5"/>
      <c r="O34" s="111"/>
      <c r="P34" s="74"/>
      <c r="Q34" s="83">
        <f>ROUND(J34*1.1,1)</f>
        <v>41.9</v>
      </c>
      <c r="R34" s="63"/>
      <c r="S34" s="8"/>
      <c r="T34" s="29"/>
      <c r="U34" s="5"/>
      <c r="V34" s="79"/>
      <c r="W34" s="84"/>
      <c r="X34" s="76"/>
      <c r="Y34" s="77"/>
      <c r="Z34" s="7"/>
      <c r="AA34" s="29"/>
      <c r="AB34" s="5"/>
      <c r="AC34" s="78"/>
      <c r="AD34" s="76"/>
      <c r="AE34" s="76"/>
      <c r="AF34" s="77"/>
      <c r="AH34" s="29"/>
      <c r="AI34" s="5"/>
      <c r="AJ34" s="78"/>
      <c r="AK34" s="76"/>
      <c r="AL34" s="76"/>
      <c r="AM34" s="77"/>
      <c r="AO34" s="46">
        <f>K34*J34+R34*Q34</f>
        <v>0</v>
      </c>
    </row>
    <row r="35" spans="1:41" ht="50" customHeight="1">
      <c r="A35" s="171"/>
      <c r="B35" s="5"/>
      <c r="C35" s="24" t="s">
        <v>23</v>
      </c>
      <c r="D35" s="99" t="s">
        <v>42</v>
      </c>
      <c r="E35" s="6"/>
      <c r="F35" s="26">
        <v>2020</v>
      </c>
      <c r="G35" s="105"/>
      <c r="H35" s="58">
        <v>12.9</v>
      </c>
      <c r="I35" s="108"/>
      <c r="J35" s="67">
        <f>(H35*2)+4.8</f>
        <v>30.6</v>
      </c>
      <c r="K35" s="63"/>
      <c r="L35" s="7"/>
      <c r="M35" s="31">
        <v>2019</v>
      </c>
      <c r="N35" s="5"/>
      <c r="O35" s="91"/>
      <c r="P35" s="76"/>
      <c r="Q35" s="67">
        <f>ROUND(J35*1.2,1)</f>
        <v>36.700000000000003</v>
      </c>
      <c r="R35" s="63"/>
      <c r="S35" s="8"/>
      <c r="T35" s="31">
        <v>2018</v>
      </c>
      <c r="U35" s="5"/>
      <c r="V35" s="79"/>
      <c r="W35" s="82"/>
      <c r="X35" s="83">
        <f>ROUND(J35*1.2*1.2,1)</f>
        <v>44.1</v>
      </c>
      <c r="Y35" s="63"/>
      <c r="Z35" s="7"/>
      <c r="AA35" s="31">
        <v>2017</v>
      </c>
      <c r="AB35" s="5"/>
      <c r="AC35" s="67">
        <f>ROUND(H35*1.2*1.2*1.15,1)</f>
        <v>21.4</v>
      </c>
      <c r="AD35" s="63"/>
      <c r="AE35" s="67">
        <f>ROUND(X35*1.15,1)</f>
        <v>50.7</v>
      </c>
      <c r="AF35" s="63"/>
      <c r="AH35" s="31">
        <v>2016</v>
      </c>
      <c r="AI35" s="5"/>
      <c r="AJ35" s="78"/>
      <c r="AK35" s="76"/>
      <c r="AL35" s="67">
        <f>ROUND(AE35*1.15,1)</f>
        <v>58.3</v>
      </c>
      <c r="AM35" s="63"/>
      <c r="AO35" s="46">
        <f>I35*H35+K35*J35+Q35*R35+Y35*X35+AD35*AC35+AE35*AF35+AM35*AL35</f>
        <v>0</v>
      </c>
    </row>
    <row r="36" spans="1:41" ht="50" customHeight="1">
      <c r="A36" s="171"/>
      <c r="B36" s="5"/>
      <c r="C36" s="22" t="s">
        <v>24</v>
      </c>
      <c r="D36" s="96" t="s">
        <v>42</v>
      </c>
      <c r="E36" s="6"/>
      <c r="F36" s="26">
        <v>2018</v>
      </c>
      <c r="G36" s="105"/>
      <c r="H36" s="58">
        <v>22.8</v>
      </c>
      <c r="I36" s="108"/>
      <c r="J36" s="76"/>
      <c r="K36" s="77"/>
      <c r="L36" s="7"/>
      <c r="M36" s="31">
        <v>2017</v>
      </c>
      <c r="N36" s="5"/>
      <c r="O36" s="85">
        <f>ROUND(H36*1.2,1)</f>
        <v>27.4</v>
      </c>
      <c r="P36" s="63"/>
      <c r="Q36" s="80"/>
      <c r="R36" s="77"/>
      <c r="S36" s="8"/>
      <c r="T36" s="29"/>
      <c r="U36" s="5"/>
      <c r="V36" s="79"/>
      <c r="W36" s="84"/>
      <c r="X36" s="76"/>
      <c r="Y36" s="77"/>
      <c r="Z36" s="7"/>
      <c r="AA36" s="42"/>
      <c r="AB36" s="5"/>
      <c r="AC36" s="78"/>
      <c r="AD36" s="76"/>
      <c r="AE36" s="76"/>
      <c r="AF36" s="77"/>
      <c r="AH36" s="42"/>
      <c r="AI36" s="5"/>
      <c r="AJ36" s="78"/>
      <c r="AK36" s="76"/>
      <c r="AL36" s="76"/>
      <c r="AM36" s="77"/>
      <c r="AO36" s="45">
        <f>I36*H36+P36*O36</f>
        <v>0</v>
      </c>
    </row>
    <row r="37" spans="1:41" ht="50" customHeight="1">
      <c r="A37" s="171"/>
      <c r="B37" s="5"/>
      <c r="C37" s="24" t="s">
        <v>25</v>
      </c>
      <c r="D37" s="99" t="s">
        <v>64</v>
      </c>
      <c r="E37" s="6"/>
      <c r="F37" s="26">
        <v>2021</v>
      </c>
      <c r="G37" s="105"/>
      <c r="H37" s="58">
        <v>17.3</v>
      </c>
      <c r="I37" s="108"/>
      <c r="J37" s="86"/>
      <c r="K37" s="87"/>
      <c r="L37" s="7"/>
      <c r="M37" s="26">
        <v>2020</v>
      </c>
      <c r="N37" s="105"/>
      <c r="O37" s="67">
        <f>ROUND(H37*1.15,1)</f>
        <v>19.899999999999999</v>
      </c>
      <c r="P37" s="108"/>
      <c r="Q37" s="86"/>
      <c r="R37" s="87"/>
      <c r="S37" s="7"/>
      <c r="T37" s="31">
        <v>2019</v>
      </c>
      <c r="U37" s="5"/>
      <c r="V37" s="67">
        <f>ROUND(H37*1.15*1.15,1)</f>
        <v>22.9</v>
      </c>
      <c r="W37" s="63"/>
      <c r="X37" s="114"/>
      <c r="Y37" s="77"/>
      <c r="Z37" s="8"/>
      <c r="AA37" s="31">
        <v>2018</v>
      </c>
      <c r="AB37" s="5"/>
      <c r="AC37" s="79"/>
      <c r="AD37" s="76"/>
      <c r="AE37" s="67">
        <f>ROUND(((H37*2)+4.8)*1.15*1.15*1.1,1)</f>
        <v>57.3</v>
      </c>
      <c r="AF37" s="63"/>
      <c r="AH37" s="42"/>
      <c r="AI37" s="5"/>
      <c r="AJ37" s="78"/>
      <c r="AK37" s="76"/>
      <c r="AL37" s="76"/>
      <c r="AM37" s="77"/>
      <c r="AO37" s="46">
        <f>I37*H37+P37*O37+W37*V37+AF37*AE37</f>
        <v>0</v>
      </c>
    </row>
    <row r="38" spans="1:41" ht="50" customHeight="1" thickBot="1">
      <c r="A38" s="172"/>
      <c r="B38" s="5"/>
      <c r="C38" s="23" t="s">
        <v>26</v>
      </c>
      <c r="D38" s="101" t="s">
        <v>43</v>
      </c>
      <c r="E38" s="6"/>
      <c r="F38" s="26">
        <v>2020</v>
      </c>
      <c r="G38" s="105"/>
      <c r="H38" s="145">
        <v>17.3</v>
      </c>
      <c r="I38" s="146"/>
      <c r="J38" s="85">
        <f>(H38*2)+4.8</f>
        <v>39.4</v>
      </c>
      <c r="K38" s="63"/>
      <c r="L38" s="7"/>
      <c r="M38" s="31">
        <v>2019</v>
      </c>
      <c r="N38" s="5"/>
      <c r="O38" s="61"/>
      <c r="P38" s="90"/>
      <c r="Q38" s="85">
        <f>ROUND(J38*1.15,1)</f>
        <v>45.3</v>
      </c>
      <c r="R38" s="63"/>
      <c r="S38" s="8"/>
      <c r="T38" s="122"/>
      <c r="U38" s="5"/>
      <c r="V38" s="91"/>
      <c r="W38" s="89"/>
      <c r="X38" s="115"/>
      <c r="Y38" s="87"/>
      <c r="Z38" s="7"/>
      <c r="AA38" s="43"/>
      <c r="AB38" s="5"/>
      <c r="AC38" s="88"/>
      <c r="AD38" s="89"/>
      <c r="AE38" s="89"/>
      <c r="AF38" s="87"/>
      <c r="AH38" s="43"/>
      <c r="AI38" s="5"/>
      <c r="AJ38" s="88"/>
      <c r="AK38" s="89"/>
      <c r="AL38" s="89"/>
      <c r="AM38" s="87"/>
      <c r="AO38" s="46">
        <f>K38*J38+Q38*R38</f>
        <v>0</v>
      </c>
    </row>
    <row r="39" spans="1:41" ht="5" customHeight="1" thickBot="1">
      <c r="C39" s="135"/>
      <c r="H39" s="62"/>
      <c r="I39" s="18"/>
      <c r="J39" s="18"/>
      <c r="K39" s="18"/>
      <c r="AO39" s="48"/>
    </row>
    <row r="40" spans="1:41" ht="50" customHeight="1">
      <c r="A40" s="186" t="s">
        <v>29</v>
      </c>
      <c r="B40" s="5"/>
      <c r="C40" s="25" t="s">
        <v>27</v>
      </c>
      <c r="D40" s="102" t="s">
        <v>44</v>
      </c>
      <c r="E40" s="6"/>
      <c r="F40" s="26"/>
      <c r="G40" s="5"/>
      <c r="H40" s="58">
        <v>10.4</v>
      </c>
      <c r="I40" s="106"/>
      <c r="J40" s="188"/>
      <c r="K40" s="188"/>
      <c r="L40" s="188"/>
      <c r="M40" s="188"/>
      <c r="N40" s="188"/>
      <c r="O40" s="188"/>
      <c r="P40" s="188"/>
      <c r="Q40" s="188"/>
      <c r="R40" s="13"/>
      <c r="S40" s="14"/>
      <c r="T40" s="5"/>
      <c r="U40" s="36"/>
      <c r="V40" s="189" t="s">
        <v>31</v>
      </c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O40" s="45">
        <f>I40*H40</f>
        <v>0</v>
      </c>
    </row>
    <row r="41" spans="1:41" ht="50" customHeight="1" thickBot="1">
      <c r="A41" s="187"/>
      <c r="B41" s="5"/>
      <c r="C41" s="23" t="s">
        <v>28</v>
      </c>
      <c r="D41" s="101" t="s">
        <v>65</v>
      </c>
      <c r="E41" s="6"/>
      <c r="F41" s="27"/>
      <c r="G41" s="5"/>
      <c r="H41" s="58">
        <v>9.5</v>
      </c>
      <c r="I41" s="106"/>
      <c r="J41" s="190"/>
      <c r="K41" s="190"/>
      <c r="L41" s="190"/>
      <c r="M41" s="190"/>
      <c r="N41" s="190"/>
      <c r="O41" s="190"/>
      <c r="P41" s="190"/>
      <c r="Q41" s="190"/>
      <c r="R41" s="13"/>
      <c r="S41" s="14"/>
      <c r="T41" s="5"/>
      <c r="U41" s="35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35"/>
      <c r="AO41" s="45">
        <f>I41*H41</f>
        <v>0</v>
      </c>
    </row>
    <row r="42" spans="1:41" ht="5" customHeight="1" thickBot="1">
      <c r="C42" s="135"/>
      <c r="H42" s="62"/>
      <c r="I42" s="18"/>
      <c r="J42" s="190"/>
      <c r="K42" s="190"/>
      <c r="L42" s="190"/>
      <c r="M42" s="190"/>
      <c r="N42" s="190"/>
      <c r="O42" s="190"/>
      <c r="P42" s="190"/>
      <c r="Q42" s="190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O42" s="49"/>
    </row>
    <row r="43" spans="1:41" ht="5" customHeight="1" thickBot="1">
      <c r="C43" s="135"/>
      <c r="D43" s="50"/>
      <c r="E43" s="50"/>
      <c r="F43" s="50"/>
      <c r="G43" s="50"/>
      <c r="H43" s="50"/>
      <c r="I43" s="50"/>
      <c r="J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O43" s="48"/>
    </row>
    <row r="44" spans="1:41" ht="27" customHeight="1">
      <c r="C44" s="179" t="s">
        <v>30</v>
      </c>
      <c r="D44" s="179"/>
      <c r="E44" s="179"/>
      <c r="F44" s="179"/>
      <c r="G44" s="179"/>
      <c r="H44" s="179"/>
      <c r="I44" s="179"/>
      <c r="J44" s="179"/>
      <c r="K44" s="179"/>
      <c r="Q44" s="179" t="s">
        <v>54</v>
      </c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50"/>
      <c r="AC44" s="50"/>
      <c r="AD44" s="50"/>
      <c r="AL44" s="180" t="s">
        <v>35</v>
      </c>
      <c r="AM44" s="181"/>
      <c r="AO44" s="184">
        <f>SUM(AO12:AO42)</f>
        <v>0</v>
      </c>
    </row>
    <row r="45" spans="1:41" ht="45" customHeight="1" thickBot="1">
      <c r="C45" s="179"/>
      <c r="D45" s="179"/>
      <c r="E45" s="179"/>
      <c r="F45" s="179"/>
      <c r="G45" s="179"/>
      <c r="H45" s="179"/>
      <c r="I45" s="179"/>
      <c r="J45" s="179"/>
      <c r="K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L45" s="182"/>
      <c r="AM45" s="183"/>
      <c r="AO45" s="185"/>
    </row>
    <row r="46" spans="1:41" ht="19" customHeight="1">
      <c r="C46" s="135"/>
    </row>
  </sheetData>
  <sheetProtection algorithmName="SHA-512" hashValue="wykI+oFdhpX9Yan+m42b5pXcfVXhmh2XWTRHyb4D29bwSPQCSxztvm9ZtxpXGVFH3ri6XwLF2GS7dLe6OcjbUQ==" saltValue="Jw+ErAb0Hz/QE+4UNUP/hg==" spinCount="100000" sheet="1" selectLockedCells="1"/>
  <mergeCells count="40">
    <mergeCell ref="C44:K45"/>
    <mergeCell ref="Q44:AA45"/>
    <mergeCell ref="A30:A38"/>
    <mergeCell ref="AL44:AM45"/>
    <mergeCell ref="AO44:AO45"/>
    <mergeCell ref="A40:A41"/>
    <mergeCell ref="J40:Q40"/>
    <mergeCell ref="V40:AF40"/>
    <mergeCell ref="J41:Q42"/>
    <mergeCell ref="V41:AE42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A13:A22"/>
    <mergeCell ref="V11:W11"/>
    <mergeCell ref="X11:Y11"/>
    <mergeCell ref="C24:D24"/>
    <mergeCell ref="C27:D27"/>
    <mergeCell ref="C23:D23"/>
    <mergeCell ref="C25:D25"/>
    <mergeCell ref="A27:A28"/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Commande</vt:lpstr>
      <vt:lpstr>Commande!Zone_d_impression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Nitschke</dc:creator>
  <cp:lastModifiedBy>Microsoft Office User</cp:lastModifiedBy>
  <cp:lastPrinted>2023-01-09T10:34:14Z</cp:lastPrinted>
  <dcterms:created xsi:type="dcterms:W3CDTF">2021-09-14T14:12:41Z</dcterms:created>
  <dcterms:modified xsi:type="dcterms:W3CDTF">2023-07-19T15:23:46Z</dcterms:modified>
</cp:coreProperties>
</file>