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eticianitschke/Documents/Grisard/Ambassadeurs/2023/"/>
    </mc:Choice>
  </mc:AlternateContent>
  <xr:revisionPtr revIDLastSave="0" documentId="13_ncr:1_{8817F182-C293-AA47-A224-9C8F3159E39B}" xr6:coauthVersionLast="47" xr6:coauthVersionMax="47" xr10:uidLastSave="{00000000-0000-0000-0000-000000000000}"/>
  <bookViews>
    <workbookView xWindow="0" yWindow="500" windowWidth="28800" windowHeight="16140" activeTab="11" xr2:uid="{EB1D3255-08EA-8E43-A6B7-B7738D0406D2}"/>
  </bookViews>
  <sheets>
    <sheet name="Récap" sheetId="15" r:id="rId1"/>
    <sheet name="Ambassadeur" sheetId="13" r:id="rId2"/>
    <sheet name="Filleul 1" sheetId="12" r:id="rId3"/>
    <sheet name="Filleul 2" sheetId="11" r:id="rId4"/>
    <sheet name="Filleul 3" sheetId="10" r:id="rId5"/>
    <sheet name="Filleul 4" sheetId="9" r:id="rId6"/>
    <sheet name="Filleul 5" sheetId="8" r:id="rId7"/>
    <sheet name="Filleul 6" sheetId="7" r:id="rId8"/>
    <sheet name="Filleul 7" sheetId="6" r:id="rId9"/>
    <sheet name="Filleul 8" sheetId="5" r:id="rId10"/>
    <sheet name="Filleul 9" sheetId="4" r:id="rId11"/>
    <sheet name="Filleul 10" sheetId="1" r:id="rId12"/>
  </sheets>
  <definedNames>
    <definedName name="_xlnm.Print_Area" localSheetId="1">Ambassadeur!$A$2:$AO$44</definedName>
    <definedName name="_xlnm.Print_Area" localSheetId="2">'Filleul 1'!$A$2:$AO$41</definedName>
    <definedName name="_xlnm.Print_Area" localSheetId="11">'Filleul 10'!$A$2:$AO$41</definedName>
    <definedName name="_xlnm.Print_Area" localSheetId="3">'Filleul 2'!$A$2:$AO$41</definedName>
    <definedName name="_xlnm.Print_Area" localSheetId="4">'Filleul 3'!$A$2:$AO$41</definedName>
    <definedName name="_xlnm.Print_Area" localSheetId="5">'Filleul 4'!$A$2:$AO$41</definedName>
    <definedName name="_xlnm.Print_Area" localSheetId="6">'Filleul 5'!$A$2:$AO$41</definedName>
    <definedName name="_xlnm.Print_Area" localSheetId="7">'Filleul 6'!$A$2:$AO$41</definedName>
    <definedName name="_xlnm.Print_Area" localSheetId="8">'Filleul 7'!$A$2:$AO$41</definedName>
    <definedName name="_xlnm.Print_Area" localSheetId="9">'Filleul 8'!$A$2:$AO$41</definedName>
    <definedName name="_xlnm.Print_Area" localSheetId="10">'Filleul 9'!$A$2:$AO$41</definedName>
    <definedName name="_xlnm.Print_Area" localSheetId="0">Récap!$A$2:$AO$44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5" i="15" l="1"/>
  <c r="V35" i="15"/>
  <c r="R35" i="15"/>
  <c r="W35" i="15"/>
  <c r="AF35" i="15"/>
  <c r="AK35" i="15"/>
  <c r="AM35" i="15"/>
  <c r="R40" i="15"/>
  <c r="K40" i="15"/>
  <c r="I39" i="15"/>
  <c r="P39" i="15"/>
  <c r="AF39" i="15"/>
  <c r="W39" i="15"/>
  <c r="W38" i="15"/>
  <c r="P38" i="15"/>
  <c r="I38" i="15"/>
  <c r="AM37" i="15"/>
  <c r="AF37" i="15"/>
  <c r="AD37" i="15"/>
  <c r="Y37" i="15"/>
  <c r="R37" i="15"/>
  <c r="K37" i="15"/>
  <c r="I37" i="15"/>
  <c r="R36" i="15"/>
  <c r="K36" i="15"/>
  <c r="P35" i="15"/>
  <c r="K35" i="15"/>
  <c r="I35" i="15"/>
  <c r="R34" i="15"/>
  <c r="I34" i="15"/>
  <c r="I33" i="15"/>
  <c r="AO33" i="15" s="1"/>
  <c r="I32" i="15"/>
  <c r="AO32" i="15" s="1"/>
  <c r="I30" i="15"/>
  <c r="AO30" i="15" s="1"/>
  <c r="Y23" i="15"/>
  <c r="W23" i="15"/>
  <c r="AF23" i="15"/>
  <c r="Y22" i="15"/>
  <c r="Y19" i="15"/>
  <c r="P22" i="15"/>
  <c r="P21" i="15"/>
  <c r="P19" i="15"/>
  <c r="O19" i="15"/>
  <c r="I29" i="15"/>
  <c r="AO29" i="15" s="1"/>
  <c r="I27" i="15"/>
  <c r="AO27" i="15" s="1"/>
  <c r="I26" i="15"/>
  <c r="AO26" i="15" s="1"/>
  <c r="I25" i="15"/>
  <c r="AO25" i="15" s="1"/>
  <c r="AO43" i="1"/>
  <c r="AO42" i="1"/>
  <c r="J40" i="1"/>
  <c r="Q40" i="1" s="1"/>
  <c r="AO40" i="1" s="1"/>
  <c r="AE39" i="1"/>
  <c r="V39" i="1"/>
  <c r="O39" i="1"/>
  <c r="O38" i="1"/>
  <c r="AO38" i="1" s="1"/>
  <c r="AC37" i="1"/>
  <c r="J37" i="1"/>
  <c r="X37" i="1" s="1"/>
  <c r="AE37" i="1" s="1"/>
  <c r="AL37" i="1" s="1"/>
  <c r="Q36" i="1"/>
  <c r="AO36" i="1" s="1"/>
  <c r="AJ35" i="1"/>
  <c r="V35" i="1"/>
  <c r="O35" i="1"/>
  <c r="J35" i="1"/>
  <c r="AE35" i="1" s="1"/>
  <c r="AO34" i="1"/>
  <c r="AO33" i="1"/>
  <c r="AO32" i="1"/>
  <c r="AO30" i="1"/>
  <c r="AO29" i="1"/>
  <c r="AO27" i="1"/>
  <c r="AO26" i="1"/>
  <c r="AO25" i="1"/>
  <c r="AO24" i="1"/>
  <c r="AE23" i="1"/>
  <c r="X23" i="1"/>
  <c r="V23" i="1"/>
  <c r="O23" i="1"/>
  <c r="AC22" i="1"/>
  <c r="O22" i="1"/>
  <c r="J22" i="1"/>
  <c r="Q22" i="1" s="1"/>
  <c r="V21" i="1"/>
  <c r="O21" i="1"/>
  <c r="AO21" i="1" s="1"/>
  <c r="O20" i="1"/>
  <c r="V20" i="1" s="1"/>
  <c r="AO20" i="1" s="1"/>
  <c r="O19" i="1"/>
  <c r="J19" i="1"/>
  <c r="O18" i="1"/>
  <c r="AO18" i="1" s="1"/>
  <c r="AO17" i="1"/>
  <c r="AO16" i="1"/>
  <c r="AO15" i="1"/>
  <c r="AO13" i="1"/>
  <c r="AO43" i="4"/>
  <c r="AO42" i="4"/>
  <c r="J40" i="4"/>
  <c r="Q40" i="4" s="1"/>
  <c r="AO40" i="4" s="1"/>
  <c r="AE39" i="4"/>
  <c r="V39" i="4"/>
  <c r="O39" i="4"/>
  <c r="O38" i="4"/>
  <c r="AO38" i="4" s="1"/>
  <c r="AC37" i="4"/>
  <c r="J37" i="4"/>
  <c r="X37" i="4" s="1"/>
  <c r="AE37" i="4" s="1"/>
  <c r="AL37" i="4" s="1"/>
  <c r="Q36" i="4"/>
  <c r="AO36" i="4" s="1"/>
  <c r="AJ35" i="4"/>
  <c r="V35" i="4"/>
  <c r="O35" i="4"/>
  <c r="J35" i="4"/>
  <c r="AE35" i="4" s="1"/>
  <c r="AO34" i="4"/>
  <c r="AO33" i="4"/>
  <c r="AO32" i="4"/>
  <c r="AO30" i="4"/>
  <c r="AO29" i="4"/>
  <c r="AO27" i="4"/>
  <c r="AO26" i="4"/>
  <c r="AO25" i="4"/>
  <c r="AO24" i="4"/>
  <c r="AE23" i="4"/>
  <c r="X23" i="4"/>
  <c r="V23" i="4"/>
  <c r="O23" i="4"/>
  <c r="AC22" i="4"/>
  <c r="O22" i="4"/>
  <c r="J22" i="4"/>
  <c r="Q22" i="4" s="1"/>
  <c r="V21" i="4"/>
  <c r="O21" i="4"/>
  <c r="O20" i="4"/>
  <c r="V20" i="4" s="1"/>
  <c r="AO20" i="4" s="1"/>
  <c r="Q19" i="4"/>
  <c r="X19" i="4" s="1"/>
  <c r="O19" i="4"/>
  <c r="J19" i="4"/>
  <c r="O18" i="4"/>
  <c r="AO18" i="4" s="1"/>
  <c r="AO17" i="4"/>
  <c r="AO16" i="4"/>
  <c r="AO15" i="4"/>
  <c r="AO13" i="4"/>
  <c r="AO43" i="5"/>
  <c r="AO42" i="5"/>
  <c r="J40" i="5"/>
  <c r="AE39" i="5"/>
  <c r="V39" i="5"/>
  <c r="O39" i="5"/>
  <c r="AO39" i="5" s="1"/>
  <c r="O38" i="5"/>
  <c r="AO38" i="5" s="1"/>
  <c r="AC37" i="5"/>
  <c r="J37" i="5"/>
  <c r="X37" i="5" s="1"/>
  <c r="AE37" i="5" s="1"/>
  <c r="AL37" i="5" s="1"/>
  <c r="Q36" i="5"/>
  <c r="AO36" i="5" s="1"/>
  <c r="AJ35" i="5"/>
  <c r="V35" i="5"/>
  <c r="O35" i="5"/>
  <c r="J35" i="5"/>
  <c r="AE35" i="5" s="1"/>
  <c r="AO34" i="5"/>
  <c r="AO33" i="5"/>
  <c r="AO32" i="5"/>
  <c r="AO30" i="5"/>
  <c r="AO29" i="5"/>
  <c r="AO27" i="5"/>
  <c r="AO26" i="5"/>
  <c r="AO25" i="5"/>
  <c r="AO24" i="5"/>
  <c r="AE23" i="5"/>
  <c r="X23" i="5"/>
  <c r="V23" i="5"/>
  <c r="O23" i="5"/>
  <c r="AC22" i="5"/>
  <c r="O22" i="5"/>
  <c r="J22" i="5"/>
  <c r="Q22" i="5" s="1"/>
  <c r="V21" i="5"/>
  <c r="O21" i="5"/>
  <c r="AO21" i="5" s="1"/>
  <c r="O20" i="5"/>
  <c r="V20" i="5" s="1"/>
  <c r="AO20" i="5" s="1"/>
  <c r="O19" i="5"/>
  <c r="J19" i="5"/>
  <c r="Q19" i="5" s="1"/>
  <c r="X19" i="5" s="1"/>
  <c r="O18" i="5"/>
  <c r="AO18" i="5" s="1"/>
  <c r="AO17" i="5"/>
  <c r="AO16" i="5"/>
  <c r="AO15" i="5"/>
  <c r="AO13" i="5"/>
  <c r="AO43" i="6"/>
  <c r="AO42" i="6"/>
  <c r="J40" i="6"/>
  <c r="Q40" i="6" s="1"/>
  <c r="AO40" i="6" s="1"/>
  <c r="AE39" i="6"/>
  <c r="V39" i="6"/>
  <c r="O39" i="6"/>
  <c r="AO39" i="6" s="1"/>
  <c r="O38" i="6"/>
  <c r="AO38" i="6" s="1"/>
  <c r="AC37" i="6"/>
  <c r="J37" i="6"/>
  <c r="X37" i="6" s="1"/>
  <c r="AE37" i="6" s="1"/>
  <c r="AL37" i="6" s="1"/>
  <c r="Q36" i="6"/>
  <c r="AO36" i="6" s="1"/>
  <c r="AJ35" i="6"/>
  <c r="V35" i="6"/>
  <c r="O35" i="6"/>
  <c r="J35" i="6"/>
  <c r="Q35" i="6" s="1"/>
  <c r="AO34" i="6"/>
  <c r="AO33" i="6"/>
  <c r="AO32" i="6"/>
  <c r="AO30" i="6"/>
  <c r="AO29" i="6"/>
  <c r="AO27" i="6"/>
  <c r="AO26" i="6"/>
  <c r="AO25" i="6"/>
  <c r="AO24" i="6"/>
  <c r="AE23" i="6"/>
  <c r="X23" i="6"/>
  <c r="V23" i="6"/>
  <c r="O23" i="6"/>
  <c r="AC22" i="6"/>
  <c r="O22" i="6"/>
  <c r="J22" i="6"/>
  <c r="Q22" i="6" s="1"/>
  <c r="V21" i="6"/>
  <c r="O21" i="6"/>
  <c r="O20" i="6"/>
  <c r="O19" i="6"/>
  <c r="J19" i="6"/>
  <c r="Q19" i="6" s="1"/>
  <c r="X19" i="6" s="1"/>
  <c r="O18" i="6"/>
  <c r="AO18" i="6" s="1"/>
  <c r="AO17" i="6"/>
  <c r="AO16" i="6"/>
  <c r="AO15" i="6"/>
  <c r="AO13" i="6"/>
  <c r="AO43" i="7"/>
  <c r="AO42" i="7"/>
  <c r="J40" i="7"/>
  <c r="Q40" i="7" s="1"/>
  <c r="AO40" i="7" s="1"/>
  <c r="AE39" i="7"/>
  <c r="V39" i="7"/>
  <c r="O39" i="7"/>
  <c r="O38" i="7"/>
  <c r="AO38" i="7" s="1"/>
  <c r="AC37" i="7"/>
  <c r="J37" i="7"/>
  <c r="X37" i="7" s="1"/>
  <c r="AE37" i="7" s="1"/>
  <c r="AL37" i="7" s="1"/>
  <c r="Q36" i="7"/>
  <c r="AO36" i="7" s="1"/>
  <c r="AJ35" i="7"/>
  <c r="V35" i="7"/>
  <c r="O35" i="7"/>
  <c r="J35" i="7"/>
  <c r="AE35" i="7" s="1"/>
  <c r="AO34" i="7"/>
  <c r="AO33" i="7"/>
  <c r="AO32" i="7"/>
  <c r="AO30" i="7"/>
  <c r="AO29" i="7"/>
  <c r="AO27" i="7"/>
  <c r="AO26" i="7"/>
  <c r="AO25" i="7"/>
  <c r="AO24" i="7"/>
  <c r="AE23" i="7"/>
  <c r="X23" i="7"/>
  <c r="V23" i="7"/>
  <c r="O23" i="7"/>
  <c r="AC22" i="7"/>
  <c r="O22" i="7"/>
  <c r="J22" i="7"/>
  <c r="Q22" i="7" s="1"/>
  <c r="V21" i="7"/>
  <c r="O21" i="7"/>
  <c r="AO21" i="7" s="1"/>
  <c r="O20" i="7"/>
  <c r="V20" i="7" s="1"/>
  <c r="O19" i="7"/>
  <c r="J19" i="7"/>
  <c r="O18" i="7"/>
  <c r="AO18" i="7" s="1"/>
  <c r="AO17" i="7"/>
  <c r="AO16" i="7"/>
  <c r="AO15" i="7"/>
  <c r="AO13" i="7"/>
  <c r="AO43" i="8"/>
  <c r="AO42" i="8"/>
  <c r="J40" i="8"/>
  <c r="AE39" i="8"/>
  <c r="V39" i="8"/>
  <c r="O39" i="8"/>
  <c r="O38" i="8"/>
  <c r="AO38" i="8" s="1"/>
  <c r="AC37" i="8"/>
  <c r="J37" i="8"/>
  <c r="X37" i="8" s="1"/>
  <c r="AE37" i="8" s="1"/>
  <c r="AL37" i="8" s="1"/>
  <c r="Q36" i="8"/>
  <c r="AO36" i="8" s="1"/>
  <c r="AJ35" i="8"/>
  <c r="V35" i="8"/>
  <c r="O35" i="8"/>
  <c r="J35" i="8"/>
  <c r="AE35" i="8" s="1"/>
  <c r="AO34" i="8"/>
  <c r="AO33" i="8"/>
  <c r="AO32" i="8"/>
  <c r="AO30" i="8"/>
  <c r="AO29" i="8"/>
  <c r="AO27" i="8"/>
  <c r="AO26" i="8"/>
  <c r="AO25" i="8"/>
  <c r="AO24" i="8"/>
  <c r="AE23" i="8"/>
  <c r="X23" i="8"/>
  <c r="V23" i="8"/>
  <c r="O23" i="8"/>
  <c r="AO23" i="8" s="1"/>
  <c r="AC22" i="8"/>
  <c r="O22" i="8"/>
  <c r="J22" i="8"/>
  <c r="Q22" i="8" s="1"/>
  <c r="V21" i="8"/>
  <c r="O21" i="8"/>
  <c r="O20" i="8"/>
  <c r="V20" i="8" s="1"/>
  <c r="AO20" i="8" s="1"/>
  <c r="O19" i="8"/>
  <c r="J19" i="8"/>
  <c r="O18" i="8"/>
  <c r="AO18" i="8" s="1"/>
  <c r="AO17" i="8"/>
  <c r="AO16" i="8"/>
  <c r="AO15" i="8"/>
  <c r="AO13" i="8"/>
  <c r="AO43" i="9"/>
  <c r="AO42" i="9"/>
  <c r="J40" i="9"/>
  <c r="Q40" i="9" s="1"/>
  <c r="AO40" i="9" s="1"/>
  <c r="AE39" i="9"/>
  <c r="V39" i="9"/>
  <c r="O39" i="9"/>
  <c r="O38" i="9"/>
  <c r="AO38" i="9" s="1"/>
  <c r="AC37" i="9"/>
  <c r="J37" i="9"/>
  <c r="X37" i="9" s="1"/>
  <c r="AE37" i="9" s="1"/>
  <c r="AL37" i="9" s="1"/>
  <c r="Q36" i="9"/>
  <c r="AO36" i="9" s="1"/>
  <c r="AJ35" i="9"/>
  <c r="V35" i="9"/>
  <c r="O35" i="9"/>
  <c r="J35" i="9"/>
  <c r="Q35" i="9" s="1"/>
  <c r="AO34" i="9"/>
  <c r="AO33" i="9"/>
  <c r="AO32" i="9"/>
  <c r="AO30" i="9"/>
  <c r="AO29" i="9"/>
  <c r="AO27" i="9"/>
  <c r="AO26" i="9"/>
  <c r="AO25" i="9"/>
  <c r="AO24" i="9"/>
  <c r="AE23" i="9"/>
  <c r="X23" i="9"/>
  <c r="V23" i="9"/>
  <c r="O23" i="9"/>
  <c r="AC22" i="9"/>
  <c r="O22" i="9"/>
  <c r="J22" i="9"/>
  <c r="Q22" i="9" s="1"/>
  <c r="V21" i="9"/>
  <c r="O21" i="9"/>
  <c r="O20" i="9"/>
  <c r="V20" i="9" s="1"/>
  <c r="AO20" i="9" s="1"/>
  <c r="O19" i="9"/>
  <c r="J19" i="9"/>
  <c r="Q19" i="9" s="1"/>
  <c r="X19" i="9" s="1"/>
  <c r="O18" i="9"/>
  <c r="AO18" i="9" s="1"/>
  <c r="AO17" i="9"/>
  <c r="AO16" i="9"/>
  <c r="AO15" i="9"/>
  <c r="AO13" i="9"/>
  <c r="AO43" i="10"/>
  <c r="AO42" i="10"/>
  <c r="Q40" i="10"/>
  <c r="AO40" i="10" s="1"/>
  <c r="J40" i="10"/>
  <c r="AE39" i="10"/>
  <c r="V39" i="10"/>
  <c r="O39" i="10"/>
  <c r="AO39" i="10" s="1"/>
  <c r="O38" i="10"/>
  <c r="AO38" i="10" s="1"/>
  <c r="AC37" i="10"/>
  <c r="J37" i="10"/>
  <c r="X37" i="10" s="1"/>
  <c r="AE37" i="10" s="1"/>
  <c r="AL37" i="10" s="1"/>
  <c r="Q36" i="10"/>
  <c r="AO36" i="10" s="1"/>
  <c r="AJ35" i="10"/>
  <c r="V35" i="10"/>
  <c r="O35" i="10"/>
  <c r="J35" i="10"/>
  <c r="AE35" i="10" s="1"/>
  <c r="AO34" i="10"/>
  <c r="AO33" i="10"/>
  <c r="AO32" i="10"/>
  <c r="AO30" i="10"/>
  <c r="AO29" i="10"/>
  <c r="AO27" i="10"/>
  <c r="AO26" i="10"/>
  <c r="AO25" i="10"/>
  <c r="AO24" i="10"/>
  <c r="AE23" i="10"/>
  <c r="X23" i="10"/>
  <c r="V23" i="10"/>
  <c r="O23" i="10"/>
  <c r="AC22" i="10"/>
  <c r="O22" i="10"/>
  <c r="J22" i="10"/>
  <c r="Q22" i="10" s="1"/>
  <c r="V21" i="10"/>
  <c r="O21" i="10"/>
  <c r="O20" i="10"/>
  <c r="V20" i="10" s="1"/>
  <c r="AO20" i="10" s="1"/>
  <c r="O19" i="10"/>
  <c r="J19" i="10"/>
  <c r="O18" i="10"/>
  <c r="AO18" i="10" s="1"/>
  <c r="AO17" i="10"/>
  <c r="AO16" i="10"/>
  <c r="AO15" i="10"/>
  <c r="AO13" i="10"/>
  <c r="AO43" i="11"/>
  <c r="AO42" i="11"/>
  <c r="J40" i="11"/>
  <c r="Q40" i="11" s="1"/>
  <c r="AO40" i="11" s="1"/>
  <c r="AE39" i="11"/>
  <c r="AO39" i="11" s="1"/>
  <c r="V39" i="11"/>
  <c r="O39" i="11"/>
  <c r="O38" i="11"/>
  <c r="AO38" i="11" s="1"/>
  <c r="AC37" i="11"/>
  <c r="J37" i="11"/>
  <c r="X37" i="11" s="1"/>
  <c r="AE37" i="11" s="1"/>
  <c r="AL37" i="11" s="1"/>
  <c r="Q36" i="11"/>
  <c r="AO36" i="11" s="1"/>
  <c r="AJ35" i="11"/>
  <c r="V35" i="11"/>
  <c r="O35" i="11"/>
  <c r="J35" i="11"/>
  <c r="AE35" i="11" s="1"/>
  <c r="AO34" i="11"/>
  <c r="AO33" i="11"/>
  <c r="AO32" i="11"/>
  <c r="AO30" i="11"/>
  <c r="AO29" i="11"/>
  <c r="AO27" i="11"/>
  <c r="AO26" i="11"/>
  <c r="AO25" i="11"/>
  <c r="AO24" i="11"/>
  <c r="AE23" i="11"/>
  <c r="X23" i="11"/>
  <c r="V23" i="11"/>
  <c r="O23" i="11"/>
  <c r="AO23" i="11" s="1"/>
  <c r="AC22" i="11"/>
  <c r="O22" i="11"/>
  <c r="J22" i="11"/>
  <c r="Q22" i="11" s="1"/>
  <c r="V21" i="11"/>
  <c r="O21" i="11"/>
  <c r="O20" i="11"/>
  <c r="V20" i="11" s="1"/>
  <c r="AO20" i="11" s="1"/>
  <c r="O19" i="11"/>
  <c r="J19" i="11"/>
  <c r="Q19" i="11" s="1"/>
  <c r="X19" i="11" s="1"/>
  <c r="O18" i="11"/>
  <c r="AO18" i="11" s="1"/>
  <c r="AO17" i="11"/>
  <c r="AO16" i="11"/>
  <c r="AO15" i="11"/>
  <c r="AO13" i="11"/>
  <c r="AO43" i="12"/>
  <c r="AO42" i="12"/>
  <c r="J40" i="12"/>
  <c r="AE39" i="12"/>
  <c r="V39" i="12"/>
  <c r="O39" i="12"/>
  <c r="O38" i="12"/>
  <c r="AO38" i="12" s="1"/>
  <c r="AC37" i="12"/>
  <c r="J37" i="12"/>
  <c r="X37" i="12" s="1"/>
  <c r="AE37" i="12" s="1"/>
  <c r="AL37" i="12" s="1"/>
  <c r="Q36" i="12"/>
  <c r="AO36" i="12" s="1"/>
  <c r="AL35" i="12"/>
  <c r="AJ35" i="12"/>
  <c r="V35" i="12"/>
  <c r="O35" i="12"/>
  <c r="J35" i="12"/>
  <c r="AE35" i="12" s="1"/>
  <c r="AO34" i="12"/>
  <c r="AO33" i="12"/>
  <c r="AO32" i="12"/>
  <c r="AO30" i="12"/>
  <c r="AO29" i="12"/>
  <c r="AO27" i="12"/>
  <c r="AO26" i="12"/>
  <c r="AO25" i="12"/>
  <c r="AO24" i="12"/>
  <c r="AE23" i="12"/>
  <c r="X23" i="12"/>
  <c r="V23" i="12"/>
  <c r="O23" i="12"/>
  <c r="AC22" i="12"/>
  <c r="O22" i="12"/>
  <c r="J22" i="12"/>
  <c r="Q22" i="12" s="1"/>
  <c r="V21" i="12"/>
  <c r="O21" i="12"/>
  <c r="O20" i="12"/>
  <c r="V20" i="12" s="1"/>
  <c r="AO20" i="12" s="1"/>
  <c r="O19" i="12"/>
  <c r="J19" i="12"/>
  <c r="O18" i="12"/>
  <c r="AO18" i="12" s="1"/>
  <c r="AO17" i="12"/>
  <c r="AO16" i="12"/>
  <c r="AO15" i="12"/>
  <c r="AO13" i="12"/>
  <c r="AO43" i="13"/>
  <c r="AO42" i="13"/>
  <c r="AO34" i="13"/>
  <c r="AO33" i="13"/>
  <c r="AO32" i="13"/>
  <c r="AO30" i="13"/>
  <c r="AO29" i="13"/>
  <c r="AO27" i="13"/>
  <c r="AO26" i="13"/>
  <c r="AO25" i="13"/>
  <c r="AO24" i="13"/>
  <c r="AO17" i="13"/>
  <c r="AO16" i="13"/>
  <c r="AO15" i="13"/>
  <c r="AO13" i="13"/>
  <c r="AJ35" i="13"/>
  <c r="V35" i="13"/>
  <c r="AO39" i="1" l="1"/>
  <c r="AO23" i="1"/>
  <c r="X22" i="1"/>
  <c r="AO22" i="1" s="1"/>
  <c r="Q35" i="4"/>
  <c r="AO39" i="4"/>
  <c r="AO23" i="4"/>
  <c r="AO19" i="4"/>
  <c r="X22" i="4"/>
  <c r="AO22" i="4" s="1"/>
  <c r="AL35" i="4"/>
  <c r="AO21" i="4"/>
  <c r="X22" i="5"/>
  <c r="AO23" i="5"/>
  <c r="AO22" i="5"/>
  <c r="AL35" i="5"/>
  <c r="AO21" i="6"/>
  <c r="AO23" i="6"/>
  <c r="X22" i="6"/>
  <c r="AO22" i="6" s="1"/>
  <c r="V20" i="6"/>
  <c r="AO20" i="6" s="1"/>
  <c r="AO39" i="7"/>
  <c r="AO20" i="7"/>
  <c r="AO23" i="7"/>
  <c r="X22" i="7"/>
  <c r="AO22" i="7" s="1"/>
  <c r="AL35" i="8"/>
  <c r="AO39" i="8"/>
  <c r="AO21" i="8"/>
  <c r="X22" i="8"/>
  <c r="AO22" i="8" s="1"/>
  <c r="AO39" i="9"/>
  <c r="AO23" i="9"/>
  <c r="X22" i="9"/>
  <c r="AO21" i="9"/>
  <c r="AO22" i="9"/>
  <c r="X22" i="10"/>
  <c r="AO23" i="10"/>
  <c r="AO22" i="10"/>
  <c r="AO21" i="10"/>
  <c r="AO21" i="11"/>
  <c r="AL35" i="11"/>
  <c r="X22" i="11"/>
  <c r="AO22" i="11" s="1"/>
  <c r="AO39" i="12"/>
  <c r="AO21" i="12"/>
  <c r="Q19" i="12"/>
  <c r="X19" i="12" s="1"/>
  <c r="X22" i="12"/>
  <c r="AO22" i="12" s="1"/>
  <c r="Q35" i="12"/>
  <c r="AO35" i="12" s="1"/>
  <c r="AO23" i="12"/>
  <c r="AO34" i="15"/>
  <c r="AL35" i="1"/>
  <c r="Q37" i="1"/>
  <c r="AO37" i="1" s="1"/>
  <c r="Q19" i="1"/>
  <c r="X19" i="1" s="1"/>
  <c r="Q35" i="1"/>
  <c r="AO35" i="4"/>
  <c r="Q37" i="4"/>
  <c r="AO37" i="4" s="1"/>
  <c r="Q40" i="5"/>
  <c r="AO40" i="5" s="1"/>
  <c r="Q37" i="5"/>
  <c r="AO37" i="5" s="1"/>
  <c r="Q35" i="5"/>
  <c r="AO35" i="5" s="1"/>
  <c r="AO19" i="5"/>
  <c r="AO46" i="5" s="1"/>
  <c r="AL35" i="6"/>
  <c r="Q37" i="6"/>
  <c r="AO37" i="6" s="1"/>
  <c r="AO19" i="6"/>
  <c r="AE35" i="6"/>
  <c r="AO35" i="6" s="1"/>
  <c r="AL35" i="7"/>
  <c r="Q37" i="7"/>
  <c r="AO37" i="7" s="1"/>
  <c r="Q19" i="7"/>
  <c r="X19" i="7" s="1"/>
  <c r="Q35" i="7"/>
  <c r="AO35" i="7" s="1"/>
  <c r="Q40" i="8"/>
  <c r="AO40" i="8" s="1"/>
  <c r="Q19" i="8"/>
  <c r="X19" i="8" s="1"/>
  <c r="Q35" i="8"/>
  <c r="AO35" i="8" s="1"/>
  <c r="Q37" i="8"/>
  <c r="AO37" i="8" s="1"/>
  <c r="AL35" i="9"/>
  <c r="Q37" i="9"/>
  <c r="AO37" i="9" s="1"/>
  <c r="AO19" i="9"/>
  <c r="AE35" i="9"/>
  <c r="AL35" i="10"/>
  <c r="Q19" i="10"/>
  <c r="X19" i="10" s="1"/>
  <c r="Q35" i="10"/>
  <c r="AO35" i="10" s="1"/>
  <c r="Q37" i="10"/>
  <c r="AO37" i="10" s="1"/>
  <c r="Q35" i="11"/>
  <c r="AO35" i="11" s="1"/>
  <c r="Q37" i="11"/>
  <c r="AO37" i="11" s="1"/>
  <c r="AO19" i="11"/>
  <c r="Q40" i="12"/>
  <c r="AO40" i="12" s="1"/>
  <c r="Q37" i="12"/>
  <c r="AO37" i="12" s="1"/>
  <c r="AO35" i="1" l="1"/>
  <c r="AO46" i="4"/>
  <c r="AO35" i="9"/>
  <c r="AO19" i="12"/>
  <c r="AO46" i="12" s="1"/>
  <c r="AO46" i="11"/>
  <c r="AO19" i="1"/>
  <c r="AO46" i="1" s="1"/>
  <c r="AO46" i="6"/>
  <c r="AO19" i="7"/>
  <c r="AO46" i="7" s="1"/>
  <c r="AO19" i="8"/>
  <c r="AO46" i="8" s="1"/>
  <c r="AO46" i="9"/>
  <c r="AO19" i="10"/>
  <c r="AO46" i="10" s="1"/>
  <c r="AE23" i="13" l="1"/>
  <c r="X23" i="13"/>
  <c r="V23" i="13"/>
  <c r="AC22" i="13"/>
  <c r="O22" i="13"/>
  <c r="V21" i="13"/>
  <c r="O21" i="13"/>
  <c r="AO21" i="13" s="1"/>
  <c r="O20" i="13"/>
  <c r="O19" i="13"/>
  <c r="T47" i="15"/>
  <c r="AD47" i="15" s="1"/>
  <c r="V20" i="13" l="1"/>
  <c r="AO20" i="13"/>
  <c r="I43" i="15"/>
  <c r="AO43" i="15" s="1"/>
  <c r="I42" i="15"/>
  <c r="AO42" i="15" s="1"/>
  <c r="AD22" i="15"/>
  <c r="W21" i="15"/>
  <c r="R22" i="15"/>
  <c r="P23" i="15"/>
  <c r="K22" i="15"/>
  <c r="I24" i="15"/>
  <c r="AO24" i="15" s="1"/>
  <c r="I23" i="15"/>
  <c r="I22" i="15"/>
  <c r="I21" i="15"/>
  <c r="W20" i="15"/>
  <c r="P20" i="15"/>
  <c r="R19" i="15"/>
  <c r="P18" i="15"/>
  <c r="K19" i="15"/>
  <c r="I20" i="15"/>
  <c r="I19" i="15"/>
  <c r="I18" i="15"/>
  <c r="I17" i="15"/>
  <c r="AO17" i="15" s="1"/>
  <c r="I16" i="15"/>
  <c r="AO16" i="15" s="1"/>
  <c r="I15" i="15"/>
  <c r="AO15" i="15" s="1"/>
  <c r="AO13" i="15"/>
  <c r="I6" i="15"/>
  <c r="Q6" i="15"/>
  <c r="J40" i="15"/>
  <c r="AE39" i="15"/>
  <c r="V39" i="15"/>
  <c r="O39" i="15"/>
  <c r="O38" i="15"/>
  <c r="AC37" i="15"/>
  <c r="J37" i="15"/>
  <c r="Q36" i="15"/>
  <c r="AO36" i="15" s="1"/>
  <c r="O35" i="15"/>
  <c r="J35" i="15"/>
  <c r="O23" i="15"/>
  <c r="J22" i="15"/>
  <c r="Q22" i="15" s="1"/>
  <c r="J19" i="15"/>
  <c r="Q19" i="15" s="1"/>
  <c r="X19" i="15" s="1"/>
  <c r="O18" i="15"/>
  <c r="J40" i="13"/>
  <c r="AE39" i="13"/>
  <c r="V39" i="13"/>
  <c r="O39" i="13"/>
  <c r="AO39" i="13" s="1"/>
  <c r="O38" i="13"/>
  <c r="AO38" i="13" s="1"/>
  <c r="AC37" i="13"/>
  <c r="J37" i="13"/>
  <c r="Q36" i="13"/>
  <c r="AO36" i="13" s="1"/>
  <c r="O35" i="13"/>
  <c r="J35" i="13"/>
  <c r="O23" i="13"/>
  <c r="AO23" i="13" s="1"/>
  <c r="J22" i="13"/>
  <c r="J19" i="13"/>
  <c r="O18" i="13"/>
  <c r="AO18" i="13" s="1"/>
  <c r="AO39" i="15" l="1"/>
  <c r="Q37" i="13"/>
  <c r="X37" i="13"/>
  <c r="Q19" i="13"/>
  <c r="X19" i="13" s="1"/>
  <c r="AO19" i="13"/>
  <c r="X22" i="13"/>
  <c r="AO22" i="13"/>
  <c r="AL35" i="13"/>
  <c r="AO35" i="13" s="1"/>
  <c r="AE35" i="13"/>
  <c r="Q35" i="13"/>
  <c r="AO21" i="15"/>
  <c r="V38" i="15"/>
  <c r="AO38" i="15" s="1"/>
  <c r="AE35" i="15"/>
  <c r="AL35" i="15" s="1"/>
  <c r="Q35" i="15"/>
  <c r="AO35" i="15" s="1"/>
  <c r="AO18" i="15"/>
  <c r="Q40" i="15"/>
  <c r="AO40" i="15" s="1"/>
  <c r="AO19" i="15"/>
  <c r="AO22" i="15"/>
  <c r="AO20" i="15"/>
  <c r="AO23" i="15"/>
  <c r="Q37" i="15"/>
  <c r="X37" i="15" s="1"/>
  <c r="AE37" i="15" s="1"/>
  <c r="AL37" i="15" s="1"/>
  <c r="AE37" i="13"/>
  <c r="AL37" i="13" s="1"/>
  <c r="Q40" i="13"/>
  <c r="AO40" i="13" s="1"/>
  <c r="Q22" i="13"/>
  <c r="AO37" i="13" l="1"/>
  <c r="AO37" i="15"/>
  <c r="AO46" i="15" s="1"/>
  <c r="AO49" i="15" s="1"/>
  <c r="AO46" i="13"/>
</calcChain>
</file>

<file path=xl/sharedStrings.xml><?xml version="1.0" encoding="utf-8"?>
<sst xmlns="http://schemas.openxmlformats.org/spreadsheetml/2006/main" count="1213" uniqueCount="95">
  <si>
    <t>75 cL</t>
  </si>
  <si>
    <t>Magnum 1,5 L</t>
  </si>
  <si>
    <t>Belle Lurette</t>
  </si>
  <si>
    <t>Distingué</t>
  </si>
  <si>
    <t>Originelle</t>
  </si>
  <si>
    <t>Vice-Versa</t>
  </si>
  <si>
    <t>Précieuse</t>
  </si>
  <si>
    <t>Souveraine</t>
  </si>
  <si>
    <t>Fleur de Savoie</t>
  </si>
  <si>
    <t>Opulent</t>
  </si>
  <si>
    <t>Vins blancs</t>
  </si>
  <si>
    <t>Nom de cuvée</t>
  </si>
  <si>
    <t>Année</t>
  </si>
  <si>
    <t>Millésime courant</t>
  </si>
  <si>
    <t>Millésimes antérieurs</t>
  </si>
  <si>
    <t>Vin rosé</t>
  </si>
  <si>
    <t>Vins rouges</t>
  </si>
  <si>
    <t>Inattendu</t>
  </si>
  <si>
    <t>Opportun</t>
  </si>
  <si>
    <t>Raffiné</t>
  </si>
  <si>
    <t>Obstinée</t>
  </si>
  <si>
    <t>Audacieuse</t>
  </si>
  <si>
    <t>Constance</t>
  </si>
  <si>
    <t>Les Molières</t>
  </si>
  <si>
    <t>Vertige</t>
  </si>
  <si>
    <t>C'dhuysan</t>
  </si>
  <si>
    <t>Fougueux</t>
  </si>
  <si>
    <t>Envol</t>
  </si>
  <si>
    <t>Incarnat</t>
  </si>
  <si>
    <t>Bulles</t>
  </si>
  <si>
    <r>
      <rPr>
        <b/>
        <sz val="14"/>
        <color theme="1"/>
        <rFont val="Calibri"/>
        <family val="2"/>
        <scheme val="minor"/>
      </rPr>
      <t xml:space="preserve">Maison Philippe Grisard </t>
    </r>
    <r>
      <rPr>
        <sz val="14"/>
        <color theme="1"/>
        <rFont val="Calibri"/>
        <family val="2"/>
        <scheme val="minor"/>
      </rPr>
      <t xml:space="preserve"> 33, place de Maréchet  73800 Cruet                                                                                 04 79 84 30 91                                                                                                                                                    vins@philippegrisard.com     -    www.maisonphilippegrisard.com</t>
    </r>
  </si>
  <si>
    <t xml:space="preserve">Dans la limite des stocks disponibles                                                                                               Millésimes susceptibles de changement en cours d'année                                                                                                     </t>
  </si>
  <si>
    <t>Dénivelé 175</t>
  </si>
  <si>
    <t>2018-2019</t>
  </si>
  <si>
    <t>Montant</t>
  </si>
  <si>
    <t>Total</t>
  </si>
  <si>
    <r>
      <t xml:space="preserve">Altesse                         </t>
    </r>
    <r>
      <rPr>
        <i/>
        <sz val="12"/>
        <color theme="1"/>
        <rFont val="Calibri (Corps)"/>
      </rPr>
      <t xml:space="preserve">AOP Roussette de Savoie </t>
    </r>
  </si>
  <si>
    <r>
      <t xml:space="preserve">Pinot gris                   </t>
    </r>
    <r>
      <rPr>
        <i/>
        <sz val="13.5"/>
        <color theme="1"/>
        <rFont val="Calibri"/>
        <family val="2"/>
        <scheme val="minor"/>
      </rPr>
      <t xml:space="preserve">   </t>
    </r>
    <r>
      <rPr>
        <i/>
        <sz val="12"/>
        <color theme="1"/>
        <rFont val="Calibri (Corps)"/>
      </rPr>
      <t>IGP Vin des Allobroges</t>
    </r>
  </si>
  <si>
    <r>
      <t xml:space="preserve">Mondeuse blanche                    </t>
    </r>
    <r>
      <rPr>
        <i/>
        <sz val="12"/>
        <color theme="1"/>
        <rFont val="Calibri (Corps)"/>
      </rPr>
      <t>AOP Savoie blanc</t>
    </r>
    <r>
      <rPr>
        <sz val="12"/>
        <color theme="1"/>
        <rFont val="Calibri (Corps)"/>
      </rPr>
      <t xml:space="preserve">  </t>
    </r>
  </si>
  <si>
    <r>
      <t xml:space="preserve">Chardonnay                   </t>
    </r>
    <r>
      <rPr>
        <i/>
        <sz val="12"/>
        <color theme="1"/>
        <rFont val="Calibri (Corps)"/>
      </rPr>
      <t xml:space="preserve"> AOP Savoie blanc</t>
    </r>
  </si>
  <si>
    <r>
      <t xml:space="preserve">Verdesse                      </t>
    </r>
    <r>
      <rPr>
        <i/>
        <sz val="12"/>
        <color theme="1"/>
        <rFont val="Calibri (Corps)"/>
      </rPr>
      <t>IGP Vin des Allobroges</t>
    </r>
  </si>
  <si>
    <r>
      <t xml:space="preserve">Gamay                         </t>
    </r>
    <r>
      <rPr>
        <i/>
        <sz val="11"/>
        <color theme="1"/>
        <rFont val="Calibri (Corps)"/>
      </rPr>
      <t>AOP Savoie rouge</t>
    </r>
  </si>
  <si>
    <r>
      <t xml:space="preserve">Mondeuse noire        </t>
    </r>
    <r>
      <rPr>
        <i/>
        <sz val="11"/>
        <color theme="1"/>
        <rFont val="Calibri (Corps)"/>
      </rPr>
      <t>AOP Savoie rouge</t>
    </r>
  </si>
  <si>
    <r>
      <t xml:space="preserve">Persan                          </t>
    </r>
    <r>
      <rPr>
        <i/>
        <sz val="11"/>
        <color theme="1"/>
        <rFont val="Calibri (Corps)"/>
      </rPr>
      <t>AOP Savoie rouge</t>
    </r>
  </si>
  <si>
    <r>
      <t xml:space="preserve">Assemblage                </t>
    </r>
    <r>
      <rPr>
        <i/>
        <sz val="11"/>
        <color theme="1"/>
        <rFont val="Calibri (Corps)"/>
      </rPr>
      <t>AOP Savoie blanc - Crémant</t>
    </r>
  </si>
  <si>
    <t xml:space="preserve">Nom </t>
  </si>
  <si>
    <t>Adresse</t>
  </si>
  <si>
    <t>CP</t>
  </si>
  <si>
    <t xml:space="preserve">Tél </t>
  </si>
  <si>
    <t>Prénom</t>
  </si>
  <si>
    <t xml:space="preserve">Commune </t>
  </si>
  <si>
    <t xml:space="preserve">Mail </t>
  </si>
  <si>
    <t>2021 puis 2022</t>
  </si>
  <si>
    <t xml:space="preserve">  </t>
  </si>
  <si>
    <r>
      <rPr>
        <b/>
        <sz val="14"/>
        <color theme="1"/>
        <rFont val="Calibri (Corps)_x0000_"/>
      </rPr>
      <t xml:space="preserve">Horaires d'ouverture :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>lundi au samedi 9h-12h et 14h-18h                                                                         samedi fermeture à 17h</t>
    </r>
  </si>
  <si>
    <t>Coffret</t>
  </si>
  <si>
    <r>
      <t xml:space="preserve">Cépage               </t>
    </r>
    <r>
      <rPr>
        <i/>
        <sz val="12"/>
        <color theme="1"/>
        <rFont val="Calibri (Corps)"/>
      </rPr>
      <t>Appellation / Cru</t>
    </r>
  </si>
  <si>
    <r>
      <t xml:space="preserve">Jacquère                        </t>
    </r>
    <r>
      <rPr>
        <i/>
        <sz val="12"/>
        <color theme="1"/>
        <rFont val="Calibri (Corps)"/>
      </rPr>
      <t xml:space="preserve">AOP Savoie blanc </t>
    </r>
    <r>
      <rPr>
        <i/>
        <sz val="13.5"/>
        <color theme="1"/>
        <rFont val="Calibri"/>
        <family val="2"/>
        <scheme val="minor"/>
      </rPr>
      <t xml:space="preserve">  </t>
    </r>
    <r>
      <rPr>
        <sz val="13.5"/>
        <color theme="1"/>
        <rFont val="Calibri"/>
        <family val="2"/>
        <scheme val="minor"/>
      </rPr>
      <t xml:space="preserve">            </t>
    </r>
  </si>
  <si>
    <r>
      <t xml:space="preserve">Assemblage                  </t>
    </r>
    <r>
      <rPr>
        <sz val="12"/>
        <color theme="1"/>
        <rFont val="Calibri (Corps)"/>
      </rPr>
      <t xml:space="preserve"> </t>
    </r>
    <r>
      <rPr>
        <i/>
        <sz val="12"/>
        <color theme="1"/>
        <rFont val="Calibri (Corps)"/>
      </rPr>
      <t>IGP Vin des Allobroges</t>
    </r>
  </si>
  <si>
    <r>
      <t>Roussanne</t>
    </r>
    <r>
      <rPr>
        <sz val="9"/>
        <color theme="1"/>
        <rFont val="Calibri"/>
        <family val="2"/>
        <scheme val="minor"/>
      </rPr>
      <t xml:space="preserve">                  </t>
    </r>
    <r>
      <rPr>
        <i/>
        <sz val="9"/>
        <color theme="1"/>
        <rFont val="Calibri"/>
        <family val="2"/>
        <scheme val="minor"/>
      </rPr>
      <t xml:space="preserve">              </t>
    </r>
    <r>
      <rPr>
        <i/>
        <sz val="9"/>
        <color theme="1"/>
        <rFont val="Calibri (Corps)"/>
      </rPr>
      <t>AOP Savoie blanc                               Cru Chignin Bergeron</t>
    </r>
  </si>
  <si>
    <r>
      <t>Roussanne</t>
    </r>
    <r>
      <rPr>
        <i/>
        <sz val="9"/>
        <color theme="1"/>
        <rFont val="Calibri (Corps)"/>
      </rPr>
      <t xml:space="preserve">                                AOP Savoie blanc                               Cru Chignin Bergeron</t>
    </r>
  </si>
  <si>
    <r>
      <t xml:space="preserve">Mondeuse noire          </t>
    </r>
    <r>
      <rPr>
        <i/>
        <sz val="11"/>
        <color theme="1"/>
        <rFont val="Calibri (Corps)"/>
      </rPr>
      <t>AOP Savoie rosé</t>
    </r>
  </si>
  <si>
    <r>
      <t xml:space="preserve">Pinot noir                       </t>
    </r>
    <r>
      <rPr>
        <i/>
        <sz val="11"/>
        <color theme="1"/>
        <rFont val="Calibri (Corps)"/>
      </rPr>
      <t>AOP Savoie rouge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</si>
  <si>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Cru Saint Jean de la Porte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</si>
  <si>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 Cru Arbin</t>
    </r>
  </si>
  <si>
    <r>
      <t xml:space="preserve">Etraire de la Dhuy         </t>
    </r>
    <r>
      <rPr>
        <i/>
        <sz val="9"/>
        <color theme="1"/>
        <rFont val="Calibri (Corps)"/>
      </rPr>
      <t>IGP Isère Coteaux du Grésivaudan</t>
    </r>
  </si>
  <si>
    <r>
      <t xml:space="preserve">Assemblage                   </t>
    </r>
    <r>
      <rPr>
        <i/>
        <sz val="11"/>
        <color theme="1"/>
        <rFont val="Calibri (Corps)"/>
      </rPr>
      <t>VSIG Vin de France</t>
    </r>
  </si>
  <si>
    <t>BON DE COMMANDE - Filleul 1</t>
  </si>
  <si>
    <t>BON DE COMMANDE - Filleul 2</t>
  </si>
  <si>
    <t>BON DE COMMANDE - Filleul 3</t>
  </si>
  <si>
    <t>BON DE COMMANDE - Filleul 4</t>
  </si>
  <si>
    <t>BON DE COMMANDE - Filleul 5</t>
  </si>
  <si>
    <t>BON DE COMMANDE - Filleul 6</t>
  </si>
  <si>
    <t>BON DE COMMANDE - Filleul 7</t>
  </si>
  <si>
    <t>BON DE COMMANDE - Filleul 8</t>
  </si>
  <si>
    <t>BON DE COMMANDE - Filleul 9</t>
  </si>
  <si>
    <t>BON DE COMMANDE - Filleul 10</t>
  </si>
  <si>
    <t>Nouveau client (oui/non)</t>
  </si>
  <si>
    <t>BON DE COMMANDE - Ambassadeur</t>
  </si>
  <si>
    <t>Récapitulatif des commandes</t>
  </si>
  <si>
    <t>Nombre de nouveaux filleuls</t>
  </si>
  <si>
    <t>%</t>
  </si>
  <si>
    <t>Avantages</t>
  </si>
  <si>
    <t>Pourcentage Ambassadeur</t>
  </si>
  <si>
    <t>Prémice</t>
  </si>
  <si>
    <t>"20-21" puis 2022</t>
  </si>
  <si>
    <t>2018 puis 2020</t>
  </si>
  <si>
    <r>
      <rPr>
        <sz val="15"/>
        <color theme="1"/>
        <rFont val="Calibri"/>
        <family val="2"/>
        <scheme val="minor"/>
      </rPr>
      <t xml:space="preserve">Petite Sainte Marie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</si>
  <si>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t>2021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</si>
  <si>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La Grise                        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</si>
  <si>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rPr>
        <sz val="15"/>
        <color theme="1"/>
        <rFont val="Calibri"/>
        <family val="2"/>
        <scheme val="minor"/>
      </rPr>
      <t xml:space="preserve">Bia Blanc               </t>
    </r>
    <r>
      <rPr>
        <i/>
        <sz val="15"/>
        <color theme="1"/>
        <rFont val="Calibri"/>
        <family val="2"/>
        <scheme val="minor"/>
      </rPr>
      <t xml:space="preserve">                                   </t>
    </r>
    <r>
      <rPr>
        <i/>
        <sz val="12"/>
        <color theme="1"/>
        <rFont val="Calibri (Corps)"/>
      </rPr>
      <t>VSIG Vin de France</t>
    </r>
  </si>
  <si>
    <r>
      <t>2019</t>
    </r>
    <r>
      <rPr>
        <i/>
        <sz val="8"/>
        <color theme="1"/>
        <rFont val="Calibri (Corps)"/>
      </rPr>
      <t xml:space="preserve"> 50 cL</t>
    </r>
  </si>
  <si>
    <t>Tarifs - départ cave - valables jusqu'au 30/09/2023</t>
  </si>
  <si>
    <t>Cuvées de prestige</t>
  </si>
  <si>
    <t xml:space="preserve">3 x Dénivelé 175                                 3 x Vertige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</si>
</sst>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0.00;\-0.00;;@"/>
    <numFmt numFmtId="165" formatCode="0;\-0;;@"/>
  </numFmts>
  <fonts count="4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 (Corps)_x0000_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3.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 (Corps)"/>
    </font>
    <font>
      <sz val="12"/>
      <color theme="1"/>
      <name val="Calibri (Corps)"/>
    </font>
    <font>
      <sz val="9"/>
      <color theme="1"/>
      <name val="Calibri"/>
      <family val="2"/>
      <scheme val="minor"/>
    </font>
    <font>
      <i/>
      <sz val="9"/>
      <color theme="1"/>
      <name val="Calibri (Corps)"/>
    </font>
    <font>
      <i/>
      <sz val="11"/>
      <color theme="1"/>
      <name val="Calibri (Corps)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trike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0" tint="-4.9989318521683403E-2"/>
      <name val="Calibri"/>
      <family val="2"/>
      <scheme val="minor"/>
    </font>
    <font>
      <sz val="13"/>
      <name val="Calibri"/>
      <family val="2"/>
      <scheme val="minor"/>
    </font>
    <font>
      <sz val="13"/>
      <color rgb="FFEDEDE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8"/>
      <color theme="1"/>
      <name val="Calibri (Corps)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CE7AB"/>
        <bgColor indexed="64"/>
      </patternFill>
    </fill>
    <fill>
      <patternFill patternType="solid">
        <fgColor rgb="FFDC7596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FEF8D3"/>
        <bgColor indexed="64"/>
      </patternFill>
    </fill>
    <fill>
      <patternFill patternType="solid">
        <fgColor rgb="FFFFC3B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ADC"/>
        <bgColor indexed="64"/>
      </patternFill>
    </fill>
    <fill>
      <patternFill patternType="solid">
        <fgColor rgb="FFEEFFD7"/>
        <bgColor indexed="64"/>
      </patternFill>
    </fill>
    <fill>
      <patternFill patternType="solid">
        <fgColor rgb="FFEFDAE5"/>
        <bgColor indexed="64"/>
      </patternFill>
    </fill>
    <fill>
      <patternFill patternType="solid">
        <fgColor rgb="FFFFDA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FFD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DAD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2" fontId="12" fillId="0" borderId="0" xfId="0" applyNumberFormat="1" applyFont="1"/>
    <xf numFmtId="2" fontId="12" fillId="3" borderId="0" xfId="1" applyNumberFormat="1" applyFont="1" applyFill="1" applyBorder="1" applyAlignment="1">
      <alignment horizontal="center" vertical="center"/>
    </xf>
    <xf numFmtId="2" fontId="12" fillId="3" borderId="4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0" fillId="0" borderId="0" xfId="0" applyFont="1" applyBorder="1"/>
    <xf numFmtId="0" fontId="4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/>
    </xf>
    <xf numFmtId="0" fontId="2" fillId="3" borderId="38" xfId="1" applyNumberFormat="1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3" fillId="3" borderId="38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vertical="center" wrapText="1"/>
    </xf>
    <xf numFmtId="0" fontId="15" fillId="0" borderId="0" xfId="1" applyNumberFormat="1" applyFont="1" applyFill="1" applyBorder="1" applyAlignment="1"/>
    <xf numFmtId="0" fontId="0" fillId="0" borderId="7" xfId="0" applyFont="1" applyBorder="1"/>
    <xf numFmtId="0" fontId="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5" xfId="0" applyFont="1" applyBorder="1"/>
    <xf numFmtId="0" fontId="2" fillId="15" borderId="37" xfId="1" applyNumberFormat="1" applyFont="1" applyFill="1" applyBorder="1" applyAlignment="1">
      <alignment horizontal="center" vertical="center"/>
    </xf>
    <xf numFmtId="0" fontId="2" fillId="15" borderId="38" xfId="1" applyNumberFormat="1" applyFont="1" applyFill="1" applyBorder="1" applyAlignment="1">
      <alignment horizontal="center" vertical="center"/>
    </xf>
    <xf numFmtId="0" fontId="2" fillId="15" borderId="8" xfId="1" applyNumberFormat="1" applyFont="1" applyFill="1" applyBorder="1" applyAlignment="1">
      <alignment horizontal="center" vertical="center"/>
    </xf>
    <xf numFmtId="2" fontId="12" fillId="14" borderId="4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0" fillId="0" borderId="14" xfId="0" applyFont="1" applyBorder="1" applyAlignment="1">
      <alignment wrapText="1"/>
    </xf>
    <xf numFmtId="164" fontId="0" fillId="16" borderId="40" xfId="0" applyNumberFormat="1" applyFill="1" applyBorder="1" applyAlignment="1">
      <alignment horizontal="center" vertical="center"/>
    </xf>
    <xf numFmtId="164" fontId="0" fillId="16" borderId="41" xfId="0" applyNumberForma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0" fillId="0" borderId="14" xfId="0" applyFont="1" applyBorder="1"/>
    <xf numFmtId="164" fontId="0" fillId="0" borderId="14" xfId="0" applyNumberFormat="1" applyBorder="1" applyAlignment="1">
      <alignment horizontal="center" vertical="center"/>
    </xf>
    <xf numFmtId="164" fontId="0" fillId="0" borderId="14" xfId="0" applyNumberFormat="1" applyBorder="1"/>
    <xf numFmtId="0" fontId="7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" xfId="0" applyFont="1" applyBorder="1"/>
    <xf numFmtId="0" fontId="3" fillId="0" borderId="5" xfId="0" applyFont="1" applyBorder="1"/>
    <xf numFmtId="0" fontId="9" fillId="14" borderId="19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vertical="center" textRotation="90"/>
    </xf>
    <xf numFmtId="0" fontId="16" fillId="0" borderId="10" xfId="0" applyFont="1" applyBorder="1" applyAlignment="1">
      <alignment horizontal="center" vertical="center"/>
    </xf>
    <xf numFmtId="2" fontId="29" fillId="0" borderId="1" xfId="1" applyNumberFormat="1" applyFont="1" applyBorder="1" applyAlignment="1">
      <alignment horizontal="center" vertical="center"/>
    </xf>
    <xf numFmtId="0" fontId="30" fillId="0" borderId="0" xfId="0" applyFont="1"/>
    <xf numFmtId="2" fontId="30" fillId="0" borderId="0" xfId="0" applyNumberFormat="1" applyFont="1"/>
    <xf numFmtId="2" fontId="31" fillId="15" borderId="2" xfId="1" applyNumberFormat="1" applyFont="1" applyFill="1" applyBorder="1" applyAlignment="1">
      <alignment horizontal="center" vertical="center"/>
    </xf>
    <xf numFmtId="2" fontId="30" fillId="0" borderId="0" xfId="1" applyNumberFormat="1" applyFont="1"/>
    <xf numFmtId="0" fontId="32" fillId="18" borderId="1" xfId="0" applyNumberFormat="1" applyFont="1" applyFill="1" applyBorder="1" applyAlignment="1" applyProtection="1">
      <alignment horizontal="center" vertical="center"/>
      <protection locked="0"/>
    </xf>
    <xf numFmtId="2" fontId="30" fillId="3" borderId="0" xfId="1" applyNumberFormat="1" applyFont="1" applyFill="1" applyBorder="1" applyAlignment="1">
      <alignment horizontal="center" vertical="center"/>
    </xf>
    <xf numFmtId="2" fontId="30" fillId="3" borderId="4" xfId="1" applyNumberFormat="1" applyFont="1" applyFill="1" applyBorder="1" applyAlignment="1">
      <alignment horizontal="center" vertical="center"/>
    </xf>
    <xf numFmtId="2" fontId="30" fillId="3" borderId="6" xfId="1" applyNumberFormat="1" applyFont="1" applyFill="1" applyBorder="1" applyAlignment="1">
      <alignment horizontal="center" vertical="center"/>
    </xf>
    <xf numFmtId="2" fontId="30" fillId="0" borderId="1" xfId="1" applyNumberFormat="1" applyFont="1" applyBorder="1" applyAlignment="1">
      <alignment horizontal="center" vertical="center"/>
    </xf>
    <xf numFmtId="0" fontId="30" fillId="11" borderId="1" xfId="0" applyNumberFormat="1" applyFont="1" applyFill="1" applyBorder="1" applyAlignment="1" applyProtection="1">
      <alignment horizontal="center" vertical="center"/>
      <protection locked="0"/>
    </xf>
    <xf numFmtId="0" fontId="30" fillId="11" borderId="1" xfId="1" applyNumberFormat="1" applyFont="1" applyFill="1" applyBorder="1" applyAlignment="1" applyProtection="1">
      <alignment horizontal="center" vertical="center"/>
      <protection locked="0"/>
    </xf>
    <xf numFmtId="2" fontId="30" fillId="3" borderId="5" xfId="1" applyNumberFormat="1" applyFont="1" applyFill="1" applyBorder="1" applyAlignment="1">
      <alignment horizontal="center" vertical="center"/>
    </xf>
    <xf numFmtId="2" fontId="30" fillId="3" borderId="36" xfId="1" applyNumberFormat="1" applyFont="1" applyFill="1" applyBorder="1" applyAlignment="1">
      <alignment horizontal="center" vertical="center"/>
    </xf>
    <xf numFmtId="2" fontId="30" fillId="3" borderId="7" xfId="1" applyNumberFormat="1" applyFont="1" applyFill="1" applyBorder="1" applyAlignment="1">
      <alignment horizontal="center" vertical="center"/>
    </xf>
    <xf numFmtId="2" fontId="30" fillId="15" borderId="34" xfId="1" applyNumberFormat="1" applyFont="1" applyFill="1" applyBorder="1" applyAlignment="1">
      <alignment horizontal="center" vertical="center"/>
    </xf>
    <xf numFmtId="2" fontId="30" fillId="15" borderId="35" xfId="1" applyNumberFormat="1" applyFont="1" applyFill="1" applyBorder="1" applyAlignment="1">
      <alignment horizontal="center" vertical="center"/>
    </xf>
    <xf numFmtId="2" fontId="30" fillId="15" borderId="33" xfId="1" applyNumberFormat="1" applyFont="1" applyFill="1" applyBorder="1" applyAlignment="1">
      <alignment horizontal="center" vertical="center"/>
    </xf>
    <xf numFmtId="2" fontId="30" fillId="15" borderId="0" xfId="1" applyNumberFormat="1" applyFont="1" applyFill="1" applyBorder="1" applyAlignment="1">
      <alignment horizontal="center" vertical="center"/>
    </xf>
    <xf numFmtId="2" fontId="30" fillId="15" borderId="4" xfId="1" applyNumberFormat="1" applyFont="1" applyFill="1" applyBorder="1" applyAlignment="1">
      <alignment horizontal="center" vertical="center"/>
    </xf>
    <xf numFmtId="2" fontId="30" fillId="15" borderId="6" xfId="1" applyNumberFormat="1" applyFont="1" applyFill="1" applyBorder="1" applyAlignment="1">
      <alignment horizontal="center" vertical="center"/>
    </xf>
    <xf numFmtId="2" fontId="31" fillId="15" borderId="6" xfId="1" applyNumberFormat="1" applyFont="1" applyFill="1" applyBorder="1" applyAlignment="1">
      <alignment horizontal="center" vertical="center"/>
    </xf>
    <xf numFmtId="2" fontId="33" fillId="15" borderId="0" xfId="1" applyNumberFormat="1" applyFont="1" applyFill="1" applyBorder="1" applyAlignment="1">
      <alignment horizontal="center" vertical="center"/>
    </xf>
    <xf numFmtId="2" fontId="34" fillId="14" borderId="1" xfId="1" applyNumberFormat="1" applyFont="1" applyFill="1" applyBorder="1" applyAlignment="1">
      <alignment horizontal="center" vertical="center"/>
    </xf>
    <xf numFmtId="2" fontId="35" fillId="15" borderId="4" xfId="1" applyNumberFormat="1" applyFont="1" applyFill="1" applyBorder="1" applyAlignment="1">
      <alignment horizontal="center" vertical="center"/>
    </xf>
    <xf numFmtId="2" fontId="30" fillId="0" borderId="3" xfId="1" applyNumberFormat="1" applyFont="1" applyBorder="1" applyAlignment="1">
      <alignment horizontal="center" vertical="center"/>
    </xf>
    <xf numFmtId="2" fontId="35" fillId="15" borderId="0" xfId="1" applyNumberFormat="1" applyFont="1" applyFill="1" applyBorder="1" applyAlignment="1">
      <alignment horizontal="center" vertical="center"/>
    </xf>
    <xf numFmtId="2" fontId="30" fillId="0" borderId="8" xfId="1" applyNumberFormat="1" applyFont="1" applyBorder="1" applyAlignment="1">
      <alignment horizontal="center" vertical="center"/>
    </xf>
    <xf numFmtId="2" fontId="33" fillId="15" borderId="5" xfId="1" applyNumberFormat="1" applyFont="1" applyFill="1" applyBorder="1" applyAlignment="1">
      <alignment horizontal="center" vertical="center"/>
    </xf>
    <xf numFmtId="2" fontId="30" fillId="15" borderId="36" xfId="1" applyNumberFormat="1" applyFont="1" applyFill="1" applyBorder="1" applyAlignment="1">
      <alignment horizontal="center" vertical="center"/>
    </xf>
    <xf numFmtId="2" fontId="30" fillId="15" borderId="7" xfId="1" applyNumberFormat="1" applyFont="1" applyFill="1" applyBorder="1" applyAlignment="1">
      <alignment horizontal="center" vertical="center"/>
    </xf>
    <xf numFmtId="2" fontId="30" fillId="15" borderId="5" xfId="1" applyNumberFormat="1" applyFont="1" applyFill="1" applyBorder="1" applyAlignment="1">
      <alignment horizontal="center" vertical="center"/>
    </xf>
    <xf numFmtId="2" fontId="33" fillId="15" borderId="3" xfId="1" applyNumberFormat="1" applyFont="1" applyFill="1" applyBorder="1" applyAlignment="1">
      <alignment horizontal="center" vertical="center"/>
    </xf>
    <xf numFmtId="2" fontId="31" fillId="15" borderId="7" xfId="1" applyNumberFormat="1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 applyProtection="1">
      <alignment vertical="center"/>
      <protection locked="0"/>
    </xf>
    <xf numFmtId="2" fontId="30" fillId="3" borderId="32" xfId="1" applyNumberFormat="1" applyFont="1" applyFill="1" applyBorder="1" applyAlignment="1">
      <alignment horizontal="center" vertical="center"/>
    </xf>
    <xf numFmtId="2" fontId="30" fillId="3" borderId="3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8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/>
      <protection locked="0"/>
    </xf>
    <xf numFmtId="0" fontId="32" fillId="18" borderId="1" xfId="0" applyFont="1" applyFill="1" applyBorder="1" applyAlignment="1" applyProtection="1">
      <alignment horizontal="center" vertical="center"/>
      <protection locked="0"/>
    </xf>
    <xf numFmtId="0" fontId="39" fillId="19" borderId="1" xfId="0" applyFont="1" applyFill="1" applyBorder="1" applyAlignment="1">
      <alignment horizontal="center" vertical="center" wrapText="1"/>
    </xf>
    <xf numFmtId="0" fontId="22" fillId="18" borderId="8" xfId="0" applyFont="1" applyFill="1" applyBorder="1" applyAlignment="1" applyProtection="1">
      <alignment horizontal="center" vertical="center"/>
      <protection locked="0"/>
    </xf>
    <xf numFmtId="2" fontId="12" fillId="3" borderId="2" xfId="1" applyNumberFormat="1" applyFont="1" applyFill="1" applyBorder="1" applyAlignment="1">
      <alignment horizontal="center" vertical="center"/>
    </xf>
    <xf numFmtId="2" fontId="31" fillId="15" borderId="33" xfId="1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2" fontId="30" fillId="15" borderId="6" xfId="0" applyNumberFormat="1" applyFont="1" applyFill="1" applyBorder="1" applyAlignment="1">
      <alignment horizontal="center" vertical="center"/>
    </xf>
    <xf numFmtId="2" fontId="30" fillId="1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0" fillId="19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textRotation="90"/>
    </xf>
    <xf numFmtId="0" fontId="7" fillId="0" borderId="23" xfId="0" applyFont="1" applyBorder="1" applyAlignment="1">
      <alignment horizontal="center"/>
    </xf>
    <xf numFmtId="0" fontId="0" fillId="0" borderId="23" xfId="0" applyFont="1" applyBorder="1" applyAlignment="1">
      <alignment wrapText="1"/>
    </xf>
    <xf numFmtId="0" fontId="3" fillId="0" borderId="0" xfId="0" applyFont="1" applyBorder="1"/>
    <xf numFmtId="0" fontId="38" fillId="17" borderId="9" xfId="0" applyFont="1" applyFill="1" applyBorder="1" applyAlignment="1">
      <alignment horizontal="center" vertical="center" textRotation="90"/>
    </xf>
    <xf numFmtId="2" fontId="12" fillId="3" borderId="3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2" fontId="30" fillId="3" borderId="2" xfId="1" applyNumberFormat="1" applyFont="1" applyFill="1" applyBorder="1" applyAlignment="1">
      <alignment horizontal="center" vertical="center"/>
    </xf>
    <xf numFmtId="2" fontId="30" fillId="3" borderId="3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64" fontId="0" fillId="16" borderId="9" xfId="0" applyNumberFormat="1" applyFill="1" applyBorder="1" applyAlignment="1">
      <alignment horizontal="center" vertical="center"/>
    </xf>
    <xf numFmtId="164" fontId="0" fillId="16" borderId="42" xfId="0" applyNumberFormat="1" applyFill="1" applyBorder="1" applyAlignment="1">
      <alignment horizontal="center" vertical="center"/>
    </xf>
    <xf numFmtId="164" fontId="0" fillId="16" borderId="29" xfId="0" applyNumberFormat="1" applyFill="1" applyBorder="1" applyAlignment="1">
      <alignment horizontal="center" vertical="center"/>
    </xf>
    <xf numFmtId="2" fontId="12" fillId="3" borderId="33" xfId="1" applyNumberFormat="1" applyFont="1" applyFill="1" applyBorder="1" applyAlignment="1">
      <alignment horizontal="center" vertical="center"/>
    </xf>
    <xf numFmtId="2" fontId="12" fillId="3" borderId="35" xfId="1" applyNumberFormat="1" applyFont="1" applyFill="1" applyBorder="1" applyAlignment="1">
      <alignment horizontal="center" vertical="center"/>
    </xf>
    <xf numFmtId="2" fontId="30" fillId="3" borderId="34" xfId="1" applyNumberFormat="1" applyFont="1" applyFill="1" applyBorder="1" applyAlignment="1">
      <alignment horizontal="center" vertical="center"/>
    </xf>
    <xf numFmtId="2" fontId="30" fillId="3" borderId="35" xfId="1" applyNumberFormat="1" applyFont="1" applyFill="1" applyBorder="1" applyAlignment="1">
      <alignment horizontal="center" vertical="center"/>
    </xf>
    <xf numFmtId="0" fontId="3" fillId="3" borderId="37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/>
    <xf numFmtId="0" fontId="0" fillId="11" borderId="1" xfId="0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10" fillId="0" borderId="0" xfId="0" applyFont="1" applyProtection="1"/>
    <xf numFmtId="0" fontId="2" fillId="0" borderId="0" xfId="0" applyFont="1" applyBorder="1" applyAlignment="1" applyProtection="1"/>
    <xf numFmtId="0" fontId="0" fillId="0" borderId="2" xfId="0" applyFont="1" applyBorder="1" applyProtection="1"/>
    <xf numFmtId="0" fontId="10" fillId="0" borderId="32" xfId="0" applyFont="1" applyBorder="1" applyAlignment="1" applyProtection="1">
      <alignment vertical="center"/>
    </xf>
    <xf numFmtId="0" fontId="0" fillId="21" borderId="32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16" fillId="0" borderId="1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vertical="center" textRotation="90"/>
    </xf>
    <xf numFmtId="0" fontId="7" fillId="0" borderId="14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wrapText="1"/>
    </xf>
    <xf numFmtId="0" fontId="0" fillId="0" borderId="5" xfId="0" applyFont="1" applyBorder="1" applyProtection="1"/>
    <xf numFmtId="0" fontId="3" fillId="0" borderId="5" xfId="0" applyFont="1" applyBorder="1" applyProtection="1"/>
    <xf numFmtId="0" fontId="38" fillId="17" borderId="9" xfId="0" applyFont="1" applyFill="1" applyBorder="1" applyAlignment="1" applyProtection="1">
      <alignment horizontal="center" vertical="center" textRotation="90"/>
    </xf>
    <xf numFmtId="0" fontId="6" fillId="0" borderId="0" xfId="0" applyFont="1" applyAlignment="1" applyProtection="1">
      <alignment horizontal="center" vertical="center"/>
    </xf>
    <xf numFmtId="0" fontId="39" fillId="19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2" fontId="29" fillId="0" borderId="1" xfId="1" applyNumberFormat="1" applyFont="1" applyBorder="1" applyAlignment="1" applyProtection="1">
      <alignment horizontal="center" vertical="center"/>
    </xf>
    <xf numFmtId="2" fontId="12" fillId="3" borderId="2" xfId="1" applyNumberFormat="1" applyFont="1" applyFill="1" applyBorder="1" applyAlignment="1" applyProtection="1">
      <alignment horizontal="center" vertical="center"/>
    </xf>
    <xf numFmtId="2" fontId="12" fillId="3" borderId="3" xfId="1" applyNumberFormat="1" applyFont="1" applyFill="1" applyBorder="1" applyAlignment="1" applyProtection="1">
      <alignment horizontal="center" vertical="center"/>
    </xf>
    <xf numFmtId="44" fontId="0" fillId="0" borderId="0" xfId="1" applyFont="1" applyAlignment="1" applyProtection="1">
      <alignment horizontal="center" vertical="center"/>
    </xf>
    <xf numFmtId="0" fontId="2" fillId="3" borderId="1" xfId="1" applyNumberFormat="1" applyFont="1" applyFill="1" applyBorder="1" applyAlignment="1" applyProtection="1">
      <alignment horizontal="center" vertical="center"/>
    </xf>
    <xf numFmtId="2" fontId="30" fillId="3" borderId="2" xfId="1" applyNumberFormat="1" applyFont="1" applyFill="1" applyBorder="1" applyAlignment="1" applyProtection="1">
      <alignment horizontal="center" vertical="center"/>
    </xf>
    <xf numFmtId="2" fontId="30" fillId="3" borderId="32" xfId="1" applyNumberFormat="1" applyFont="1" applyFill="1" applyBorder="1" applyAlignment="1" applyProtection="1">
      <alignment horizontal="center" vertical="center"/>
    </xf>
    <xf numFmtId="2" fontId="30" fillId="3" borderId="3" xfId="1" applyNumberFormat="1" applyFont="1" applyFill="1" applyBorder="1" applyAlignment="1" applyProtection="1">
      <alignment horizontal="center" vertical="center"/>
    </xf>
    <xf numFmtId="44" fontId="6" fillId="0" borderId="0" xfId="1" applyFont="1" applyAlignment="1" applyProtection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textRotation="90"/>
    </xf>
    <xf numFmtId="0" fontId="0" fillId="0" borderId="0" xfId="0" applyNumberFormat="1" applyFont="1" applyProtection="1"/>
    <xf numFmtId="0" fontId="3" fillId="0" borderId="0" xfId="0" applyFont="1" applyBorder="1" applyProtection="1"/>
    <xf numFmtId="2" fontId="12" fillId="3" borderId="33" xfId="1" applyNumberFormat="1" applyFont="1" applyFill="1" applyBorder="1" applyAlignment="1" applyProtection="1">
      <alignment horizontal="center" vertical="center"/>
    </xf>
    <xf numFmtId="2" fontId="12" fillId="3" borderId="35" xfId="1" applyNumberFormat="1" applyFont="1" applyFill="1" applyBorder="1" applyAlignment="1" applyProtection="1">
      <alignment horizontal="center" vertical="center"/>
    </xf>
    <xf numFmtId="0" fontId="2" fillId="3" borderId="37" xfId="1" applyNumberFormat="1" applyFont="1" applyFill="1" applyBorder="1" applyAlignment="1" applyProtection="1">
      <alignment horizontal="center" vertical="center"/>
    </xf>
    <xf numFmtId="2" fontId="30" fillId="3" borderId="33" xfId="1" applyNumberFormat="1" applyFont="1" applyFill="1" applyBorder="1" applyAlignment="1" applyProtection="1">
      <alignment horizontal="center" vertical="center"/>
    </xf>
    <xf numFmtId="2" fontId="30" fillId="3" borderId="34" xfId="1" applyNumberFormat="1" applyFont="1" applyFill="1" applyBorder="1" applyAlignment="1" applyProtection="1">
      <alignment horizontal="center" vertical="center"/>
    </xf>
    <xf numFmtId="2" fontId="30" fillId="3" borderId="35" xfId="1" applyNumberFormat="1" applyFont="1" applyFill="1" applyBorder="1" applyAlignment="1" applyProtection="1">
      <alignment horizontal="center" vertical="center"/>
    </xf>
    <xf numFmtId="0" fontId="3" fillId="3" borderId="37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2" fontId="12" fillId="3" borderId="0" xfId="1" applyNumberFormat="1" applyFont="1" applyFill="1" applyBorder="1" applyAlignment="1" applyProtection="1">
      <alignment horizontal="center" vertical="center"/>
    </xf>
    <xf numFmtId="2" fontId="12" fillId="3" borderId="4" xfId="1" applyNumberFormat="1" applyFont="1" applyFill="1" applyBorder="1" applyAlignment="1" applyProtection="1">
      <alignment horizontal="center" vertical="center"/>
    </xf>
    <xf numFmtId="0" fontId="2" fillId="3" borderId="38" xfId="1" applyNumberFormat="1" applyFont="1" applyFill="1" applyBorder="1" applyAlignment="1" applyProtection="1">
      <alignment horizontal="center" vertical="center"/>
    </xf>
    <xf numFmtId="2" fontId="30" fillId="3" borderId="6" xfId="1" applyNumberFormat="1" applyFont="1" applyFill="1" applyBorder="1" applyAlignment="1" applyProtection="1">
      <alignment horizontal="center" vertical="center"/>
    </xf>
    <xf numFmtId="2" fontId="30" fillId="3" borderId="0" xfId="1" applyNumberFormat="1" applyFont="1" applyFill="1" applyBorder="1" applyAlignment="1" applyProtection="1">
      <alignment horizontal="center" vertical="center"/>
    </xf>
    <xf numFmtId="2" fontId="30" fillId="3" borderId="4" xfId="1" applyNumberFormat="1" applyFont="1" applyFill="1" applyBorder="1" applyAlignment="1" applyProtection="1">
      <alignment horizontal="center" vertical="center"/>
    </xf>
    <xf numFmtId="0" fontId="3" fillId="3" borderId="38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2" fontId="30" fillId="0" borderId="1" xfId="1" applyNumberFormat="1" applyFont="1" applyBorder="1" applyAlignment="1" applyProtection="1">
      <alignment horizontal="center" vertical="center"/>
    </xf>
    <xf numFmtId="0" fontId="30" fillId="3" borderId="4" xfId="1" applyNumberFormat="1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10" fillId="12" borderId="1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2" fontId="30" fillId="0" borderId="0" xfId="0" applyNumberFormat="1" applyFont="1" applyProtection="1"/>
    <xf numFmtId="2" fontId="12" fillId="0" borderId="0" xfId="0" applyNumberFormat="1" applyFont="1" applyProtection="1"/>
    <xf numFmtId="2" fontId="30" fillId="15" borderId="34" xfId="1" applyNumberFormat="1" applyFont="1" applyFill="1" applyBorder="1" applyAlignment="1" applyProtection="1">
      <alignment horizontal="center" vertical="center"/>
    </xf>
    <xf numFmtId="2" fontId="30" fillId="15" borderId="35" xfId="1" applyNumberFormat="1" applyFont="1" applyFill="1" applyBorder="1" applyAlignment="1" applyProtection="1">
      <alignment horizontal="center" vertical="center"/>
    </xf>
    <xf numFmtId="2" fontId="30" fillId="15" borderId="33" xfId="1" applyNumberFormat="1" applyFont="1" applyFill="1" applyBorder="1" applyAlignment="1" applyProtection="1">
      <alignment horizontal="center" vertical="center"/>
    </xf>
    <xf numFmtId="0" fontId="2" fillId="15" borderId="37" xfId="1" applyNumberFormat="1" applyFont="1" applyFill="1" applyBorder="1" applyAlignment="1" applyProtection="1">
      <alignment horizontal="center" vertical="center"/>
    </xf>
    <xf numFmtId="2" fontId="30" fillId="15" borderId="0" xfId="1" applyNumberFormat="1" applyFont="1" applyFill="1" applyBorder="1" applyAlignment="1" applyProtection="1">
      <alignment horizontal="center" vertical="center"/>
    </xf>
    <xf numFmtId="2" fontId="30" fillId="15" borderId="4" xfId="1" applyNumberFormat="1" applyFont="1" applyFill="1" applyBorder="1" applyAlignment="1" applyProtection="1">
      <alignment horizontal="center" vertical="center"/>
    </xf>
    <xf numFmtId="2" fontId="30" fillId="15" borderId="6" xfId="1" applyNumberFormat="1" applyFont="1" applyFill="1" applyBorder="1" applyAlignment="1" applyProtection="1">
      <alignment horizontal="center" vertical="center"/>
    </xf>
    <xf numFmtId="0" fontId="2" fillId="15" borderId="38" xfId="1" applyNumberFormat="1" applyFont="1" applyFill="1" applyBorder="1" applyAlignment="1" applyProtection="1">
      <alignment horizontal="center" vertical="center"/>
    </xf>
    <xf numFmtId="2" fontId="31" fillId="15" borderId="6" xfId="1" applyNumberFormat="1" applyFont="1" applyFill="1" applyBorder="1" applyAlignment="1" applyProtection="1">
      <alignment horizontal="center" vertical="center"/>
    </xf>
    <xf numFmtId="2" fontId="12" fillId="14" borderId="4" xfId="1" applyNumberFormat="1" applyFont="1" applyFill="1" applyBorder="1" applyAlignment="1" applyProtection="1">
      <alignment horizontal="center" vertical="center"/>
    </xf>
    <xf numFmtId="2" fontId="34" fillId="14" borderId="1" xfId="1" applyNumberFormat="1" applyFont="1" applyFill="1" applyBorder="1" applyAlignment="1" applyProtection="1">
      <alignment horizontal="center" vertical="center"/>
    </xf>
    <xf numFmtId="2" fontId="31" fillId="15" borderId="2" xfId="1" applyNumberFormat="1" applyFont="1" applyFill="1" applyBorder="1" applyAlignment="1" applyProtection="1">
      <alignment horizontal="center" vertical="center"/>
    </xf>
    <xf numFmtId="2" fontId="31" fillId="15" borderId="33" xfId="1" applyNumberFormat="1" applyFont="1" applyFill="1" applyBorder="1" applyAlignment="1" applyProtection="1">
      <alignment horizontal="center" vertical="center"/>
    </xf>
    <xf numFmtId="2" fontId="30" fillId="0" borderId="3" xfId="1" applyNumberFormat="1" applyFont="1" applyBorder="1" applyAlignment="1" applyProtection="1">
      <alignment horizontal="center" vertical="center"/>
    </xf>
    <xf numFmtId="2" fontId="35" fillId="15" borderId="0" xfId="1" applyNumberFormat="1" applyFont="1" applyFill="1" applyBorder="1" applyAlignment="1" applyProtection="1">
      <alignment horizontal="center" vertical="center"/>
    </xf>
    <xf numFmtId="2" fontId="31" fillId="15" borderId="7" xfId="1" applyNumberFormat="1" applyFont="1" applyFill="1" applyBorder="1" applyAlignment="1" applyProtection="1">
      <alignment horizontal="center" vertical="center"/>
    </xf>
    <xf numFmtId="2" fontId="35" fillId="15" borderId="4" xfId="1" applyNumberFormat="1" applyFont="1" applyFill="1" applyBorder="1" applyAlignment="1" applyProtection="1">
      <alignment horizontal="center" vertical="center"/>
    </xf>
    <xf numFmtId="2" fontId="30" fillId="0" borderId="8" xfId="1" applyNumberFormat="1" applyFont="1" applyBorder="1" applyAlignment="1" applyProtection="1">
      <alignment horizontal="center" vertical="center"/>
    </xf>
    <xf numFmtId="2" fontId="33" fillId="15" borderId="0" xfId="1" applyNumberFormat="1" applyFont="1" applyFill="1" applyBorder="1" applyAlignment="1" applyProtection="1">
      <alignment horizontal="center" vertical="center"/>
    </xf>
    <xf numFmtId="2" fontId="33" fillId="15" borderId="5" xfId="1" applyNumberFormat="1" applyFont="1" applyFill="1" applyBorder="1" applyAlignment="1" applyProtection="1">
      <alignment horizontal="center" vertical="center"/>
    </xf>
    <xf numFmtId="2" fontId="30" fillId="15" borderId="36" xfId="1" applyNumberFormat="1" applyFont="1" applyFill="1" applyBorder="1" applyAlignment="1" applyProtection="1">
      <alignment horizontal="center" vertical="center"/>
    </xf>
    <xf numFmtId="2" fontId="30" fillId="15" borderId="6" xfId="0" applyNumberFormat="1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wrapText="1"/>
    </xf>
    <xf numFmtId="2" fontId="33" fillId="15" borderId="3" xfId="1" applyNumberFormat="1" applyFont="1" applyFill="1" applyBorder="1" applyAlignment="1" applyProtection="1">
      <alignment horizontal="center" vertical="center"/>
    </xf>
    <xf numFmtId="2" fontId="30" fillId="15" borderId="5" xfId="1" applyNumberFormat="1" applyFont="1" applyFill="1" applyBorder="1" applyAlignment="1" applyProtection="1">
      <alignment horizontal="center" vertical="center"/>
    </xf>
    <xf numFmtId="2" fontId="30" fillId="15" borderId="5" xfId="0" applyNumberFormat="1" applyFont="1" applyFill="1" applyBorder="1" applyAlignment="1" applyProtection="1">
      <alignment horizontal="center" vertical="center"/>
    </xf>
    <xf numFmtId="0" fontId="2" fillId="15" borderId="8" xfId="1" applyNumberFormat="1" applyFont="1" applyFill="1" applyBorder="1" applyAlignment="1" applyProtection="1">
      <alignment horizontal="center" vertical="center"/>
    </xf>
    <xf numFmtId="2" fontId="30" fillId="15" borderId="7" xfId="1" applyNumberFormat="1" applyFont="1" applyFill="1" applyBorder="1" applyAlignment="1" applyProtection="1">
      <alignment horizontal="center" vertical="center"/>
    </xf>
    <xf numFmtId="2" fontId="30" fillId="0" borderId="0" xfId="1" applyNumberFormat="1" applyFont="1" applyProtection="1"/>
    <xf numFmtId="2" fontId="12" fillId="0" borderId="0" xfId="1" applyNumberFormat="1" applyFont="1" applyProtection="1"/>
    <xf numFmtId="0" fontId="9" fillId="10" borderId="17" xfId="0" applyFont="1" applyFill="1" applyBorder="1" applyAlignment="1" applyProtection="1">
      <alignment horizontal="center" vertical="center"/>
    </xf>
    <xf numFmtId="0" fontId="10" fillId="10" borderId="18" xfId="0" applyFont="1" applyFill="1" applyBorder="1" applyAlignment="1" applyProtection="1">
      <alignment horizontal="center" vertical="center" wrapText="1"/>
    </xf>
    <xf numFmtId="2" fontId="2" fillId="0" borderId="0" xfId="1" applyNumberFormat="1" applyFont="1" applyFill="1" applyBorder="1" applyAlignment="1" applyProtection="1">
      <alignment wrapText="1"/>
    </xf>
    <xf numFmtId="44" fontId="8" fillId="0" borderId="0" xfId="1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/>
    <xf numFmtId="2" fontId="2" fillId="0" borderId="0" xfId="1" applyNumberFormat="1" applyFont="1" applyFill="1" applyBorder="1" applyAlignment="1" applyProtection="1">
      <alignment vertical="top" wrapText="1"/>
    </xf>
    <xf numFmtId="2" fontId="20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21" borderId="15" xfId="0" applyFont="1" applyFill="1" applyBorder="1" applyAlignment="1" applyProtection="1">
      <alignment horizontal="left" vertical="center"/>
    </xf>
    <xf numFmtId="0" fontId="0" fillId="0" borderId="0" xfId="0" applyNumberFormat="1" applyFont="1" applyAlignment="1" applyProtection="1">
      <alignment horizontal="center" vertical="center"/>
    </xf>
    <xf numFmtId="0" fontId="6" fillId="17" borderId="9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Border="1" applyProtection="1"/>
    <xf numFmtId="165" fontId="0" fillId="0" borderId="0" xfId="0" applyNumberFormat="1" applyFont="1" applyProtection="1"/>
    <xf numFmtId="165" fontId="22" fillId="22" borderId="1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Protection="1"/>
    <xf numFmtId="165" fontId="30" fillId="15" borderId="0" xfId="1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Protection="1"/>
    <xf numFmtId="165" fontId="0" fillId="21" borderId="13" xfId="2" applyNumberFormat="1" applyFont="1" applyFill="1" applyBorder="1" applyAlignment="1" applyProtection="1">
      <alignment horizontal="right" vertical="center"/>
    </xf>
    <xf numFmtId="0" fontId="0" fillId="4" borderId="28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164" fontId="0" fillId="16" borderId="9" xfId="0" applyNumberFormat="1" applyFill="1" applyBorder="1" applyAlignment="1" applyProtection="1">
      <alignment horizontal="center" vertical="center"/>
    </xf>
    <xf numFmtId="164" fontId="0" fillId="0" borderId="0" xfId="0" applyNumberFormat="1" applyFont="1" applyBorder="1" applyProtection="1"/>
    <xf numFmtId="164" fontId="0" fillId="16" borderId="42" xfId="0" applyNumberFormat="1" applyFill="1" applyBorder="1" applyAlignment="1" applyProtection="1">
      <alignment horizontal="center" vertical="center"/>
    </xf>
    <xf numFmtId="164" fontId="0" fillId="16" borderId="40" xfId="0" applyNumberFormat="1" applyFill="1" applyBorder="1" applyAlignment="1" applyProtection="1">
      <alignment horizontal="center" vertical="center"/>
    </xf>
    <xf numFmtId="164" fontId="0" fillId="16" borderId="41" xfId="0" applyNumberFormat="1" applyFill="1" applyBorder="1" applyAlignment="1" applyProtection="1">
      <alignment horizontal="center" vertical="center"/>
    </xf>
    <xf numFmtId="164" fontId="0" fillId="0" borderId="14" xfId="0" applyNumberFormat="1" applyBorder="1" applyProtection="1"/>
    <xf numFmtId="164" fontId="0" fillId="0" borderId="14" xfId="0" applyNumberFormat="1" applyBorder="1" applyAlignment="1" applyProtection="1">
      <alignment horizontal="center" vertical="center"/>
    </xf>
    <xf numFmtId="164" fontId="0" fillId="0" borderId="0" xfId="0" applyNumberFormat="1" applyFont="1" applyProtection="1"/>
    <xf numFmtId="0" fontId="5" fillId="14" borderId="18" xfId="0" applyFont="1" applyFill="1" applyBorder="1" applyAlignment="1">
      <alignment horizontal="center" vertical="center" wrapText="1"/>
    </xf>
    <xf numFmtId="2" fontId="12" fillId="3" borderId="7" xfId="1" applyNumberFormat="1" applyFont="1" applyFill="1" applyBorder="1" applyAlignment="1">
      <alignment horizontal="center" vertical="center"/>
    </xf>
    <xf numFmtId="2" fontId="12" fillId="3" borderId="36" xfId="1" applyNumberFormat="1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 textRotation="90"/>
    </xf>
    <xf numFmtId="0" fontId="3" fillId="15" borderId="37" xfId="1" applyNumberFormat="1" applyFont="1" applyFill="1" applyBorder="1" applyAlignment="1">
      <alignment horizontal="center" vertical="center"/>
    </xf>
    <xf numFmtId="2" fontId="12" fillId="15" borderId="7" xfId="1" applyNumberFormat="1" applyFont="1" applyFill="1" applyBorder="1" applyAlignment="1">
      <alignment horizontal="center" vertical="center"/>
    </xf>
    <xf numFmtId="2" fontId="12" fillId="15" borderId="5" xfId="1" applyNumberFormat="1" applyFont="1" applyFill="1" applyBorder="1" applyAlignment="1">
      <alignment horizontal="center" vertical="center"/>
    </xf>
    <xf numFmtId="2" fontId="12" fillId="15" borderId="36" xfId="1" applyNumberFormat="1" applyFont="1" applyFill="1" applyBorder="1" applyAlignment="1">
      <alignment horizontal="center" vertical="center"/>
    </xf>
    <xf numFmtId="2" fontId="12" fillId="15" borderId="33" xfId="1" applyNumberFormat="1" applyFont="1" applyFill="1" applyBorder="1" applyAlignment="1">
      <alignment horizontal="center" vertical="center"/>
    </xf>
    <xf numFmtId="2" fontId="12" fillId="15" borderId="35" xfId="1" applyNumberFormat="1" applyFont="1" applyFill="1" applyBorder="1" applyAlignment="1">
      <alignment horizontal="center" vertical="center"/>
    </xf>
    <xf numFmtId="2" fontId="31" fillId="0" borderId="1" xfId="1" applyNumberFormat="1" applyFont="1" applyBorder="1" applyAlignment="1">
      <alignment horizontal="center" vertical="center"/>
    </xf>
    <xf numFmtId="2" fontId="30" fillId="15" borderId="1" xfId="1" applyNumberFormat="1" applyFont="1" applyFill="1" applyBorder="1" applyAlignment="1">
      <alignment horizontal="center" vertical="center"/>
    </xf>
    <xf numFmtId="2" fontId="45" fillId="0" borderId="1" xfId="1" applyNumberFormat="1" applyFont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12" fillId="15" borderId="7" xfId="1" applyNumberFormat="1" applyFont="1" applyFill="1" applyBorder="1" applyAlignment="1" applyProtection="1">
      <alignment horizontal="center" vertical="center"/>
    </xf>
    <xf numFmtId="2" fontId="12" fillId="15" borderId="5" xfId="1" applyNumberFormat="1" applyFont="1" applyFill="1" applyBorder="1" applyAlignment="1" applyProtection="1">
      <alignment horizontal="center" vertical="center"/>
    </xf>
    <xf numFmtId="2" fontId="12" fillId="15" borderId="36" xfId="1" applyNumberFormat="1" applyFont="1" applyFill="1" applyBorder="1" applyAlignment="1" applyProtection="1">
      <alignment horizontal="center" vertical="center"/>
    </xf>
    <xf numFmtId="165" fontId="30" fillId="15" borderId="1" xfId="1" applyNumberFormat="1" applyFon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center" vertical="center" textRotation="90"/>
    </xf>
    <xf numFmtId="0" fontId="0" fillId="4" borderId="28" xfId="0" applyFont="1" applyFill="1" applyBorder="1" applyAlignment="1" applyProtection="1">
      <alignment horizontal="center" vertical="center" textRotation="90"/>
    </xf>
    <xf numFmtId="0" fontId="13" fillId="6" borderId="27" xfId="0" applyFont="1" applyFill="1" applyBorder="1" applyAlignment="1" applyProtection="1">
      <alignment horizontal="center" vertical="center" textRotation="90"/>
    </xf>
    <xf numFmtId="0" fontId="13" fillId="6" borderId="28" xfId="0" applyFont="1" applyFill="1" applyBorder="1" applyAlignment="1" applyProtection="1">
      <alignment horizontal="center" vertical="center" textRotation="90"/>
    </xf>
    <xf numFmtId="0" fontId="13" fillId="6" borderId="29" xfId="0" applyFont="1" applyFill="1" applyBorder="1" applyAlignment="1" applyProtection="1">
      <alignment horizontal="center" vertical="center" textRotation="90"/>
    </xf>
    <xf numFmtId="0" fontId="0" fillId="9" borderId="27" xfId="0" applyFont="1" applyFill="1" applyBorder="1" applyAlignment="1" applyProtection="1">
      <alignment horizontal="center" vertical="center" textRotation="90"/>
    </xf>
    <xf numFmtId="0" fontId="0" fillId="9" borderId="29" xfId="0" applyFont="1" applyFill="1" applyBorder="1" applyAlignment="1" applyProtection="1">
      <alignment horizontal="center" vertical="center" textRotation="90"/>
    </xf>
    <xf numFmtId="0" fontId="41" fillId="17" borderId="33" xfId="0" applyFont="1" applyFill="1" applyBorder="1" applyAlignment="1" applyProtection="1">
      <alignment horizontal="center" vertical="center"/>
    </xf>
    <xf numFmtId="0" fontId="41" fillId="17" borderId="35" xfId="0" applyFont="1" applyFill="1" applyBorder="1" applyAlignment="1" applyProtection="1">
      <alignment horizontal="center" vertical="center"/>
    </xf>
    <xf numFmtId="0" fontId="41" fillId="17" borderId="7" xfId="0" applyFont="1" applyFill="1" applyBorder="1" applyAlignment="1" applyProtection="1">
      <alignment horizontal="center" vertical="center"/>
    </xf>
    <xf numFmtId="0" fontId="41" fillId="17" borderId="36" xfId="0" applyFont="1" applyFill="1" applyBorder="1" applyAlignment="1" applyProtection="1">
      <alignment horizontal="center" vertical="center"/>
    </xf>
    <xf numFmtId="164" fontId="41" fillId="21" borderId="27" xfId="0" applyNumberFormat="1" applyFont="1" applyFill="1" applyBorder="1" applyAlignment="1" applyProtection="1">
      <alignment horizontal="center" vertical="center"/>
    </xf>
    <xf numFmtId="164" fontId="41" fillId="21" borderId="29" xfId="0" applyNumberFormat="1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 wrapText="1"/>
    </xf>
    <xf numFmtId="0" fontId="7" fillId="17" borderId="32" xfId="0" applyFont="1" applyFill="1" applyBorder="1" applyAlignment="1" applyProtection="1">
      <alignment horizontal="center" vertical="center" wrapText="1"/>
    </xf>
    <xf numFmtId="44" fontId="11" fillId="17" borderId="33" xfId="1" applyFont="1" applyFill="1" applyBorder="1" applyAlignment="1" applyProtection="1">
      <alignment horizontal="center" vertical="center"/>
    </xf>
    <xf numFmtId="44" fontId="11" fillId="17" borderId="35" xfId="1" applyFont="1" applyFill="1" applyBorder="1" applyAlignment="1" applyProtection="1">
      <alignment horizontal="center" vertical="center"/>
    </xf>
    <xf numFmtId="44" fontId="11" fillId="17" borderId="7" xfId="1" applyFont="1" applyFill="1" applyBorder="1" applyAlignment="1" applyProtection="1">
      <alignment horizontal="center" vertical="center"/>
    </xf>
    <xf numFmtId="44" fontId="11" fillId="17" borderId="36" xfId="1" applyFont="1" applyFill="1" applyBorder="1" applyAlignment="1" applyProtection="1">
      <alignment horizontal="center" vertical="center"/>
    </xf>
    <xf numFmtId="164" fontId="18" fillId="16" borderId="28" xfId="0" applyNumberFormat="1" applyFont="1" applyFill="1" applyBorder="1" applyAlignment="1" applyProtection="1">
      <alignment horizontal="center" vertical="center" wrapText="1"/>
    </xf>
    <xf numFmtId="164" fontId="18" fillId="16" borderId="29" xfId="0" applyNumberFormat="1" applyFont="1" applyFill="1" applyBorder="1" applyAlignment="1" applyProtection="1">
      <alignment horizontal="center" vertical="center" wrapText="1"/>
    </xf>
    <xf numFmtId="165" fontId="7" fillId="21" borderId="13" xfId="0" applyNumberFormat="1" applyFont="1" applyFill="1" applyBorder="1" applyAlignment="1" applyProtection="1">
      <alignment horizontal="center" vertical="center" wrapText="1"/>
    </xf>
    <xf numFmtId="165" fontId="7" fillId="21" borderId="14" xfId="0" applyNumberFormat="1" applyFont="1" applyFill="1" applyBorder="1" applyAlignment="1" applyProtection="1">
      <alignment horizontal="center" vertical="center" wrapText="1"/>
    </xf>
    <xf numFmtId="165" fontId="7" fillId="21" borderId="15" xfId="0" applyNumberFormat="1" applyFont="1" applyFill="1" applyBorder="1" applyAlignment="1" applyProtection="1">
      <alignment horizontal="center" vertical="center" wrapText="1"/>
    </xf>
    <xf numFmtId="0" fontId="43" fillId="7" borderId="44" xfId="0" applyFont="1" applyFill="1" applyBorder="1" applyAlignment="1">
      <alignment horizontal="center" vertical="center" wrapText="1"/>
    </xf>
    <xf numFmtId="0" fontId="43" fillId="7" borderId="45" xfId="0" applyFont="1" applyFill="1" applyBorder="1" applyAlignment="1">
      <alignment horizontal="center" vertical="center" wrapText="1"/>
    </xf>
    <xf numFmtId="0" fontId="43" fillId="14" borderId="46" xfId="0" applyFont="1" applyFill="1" applyBorder="1" applyAlignment="1">
      <alignment horizontal="center" vertical="center" wrapText="1"/>
    </xf>
    <xf numFmtId="0" fontId="43" fillId="14" borderId="47" xfId="0" applyFont="1" applyFill="1" applyBorder="1" applyAlignment="1">
      <alignment horizontal="center" vertical="center" wrapText="1"/>
    </xf>
    <xf numFmtId="0" fontId="43" fillId="7" borderId="48" xfId="0" applyFont="1" applyFill="1" applyBorder="1" applyAlignment="1">
      <alignment horizontal="center" vertical="center" wrapText="1"/>
    </xf>
    <xf numFmtId="0" fontId="43" fillId="7" borderId="49" xfId="0" applyFont="1" applyFill="1" applyBorder="1" applyAlignment="1">
      <alignment horizontal="center" vertical="center" wrapText="1"/>
    </xf>
    <xf numFmtId="0" fontId="43" fillId="14" borderId="50" xfId="0" applyFont="1" applyFill="1" applyBorder="1" applyAlignment="1">
      <alignment horizontal="center" vertical="center" wrapText="1"/>
    </xf>
    <xf numFmtId="0" fontId="43" fillId="14" borderId="51" xfId="0" applyFont="1" applyFill="1" applyBorder="1" applyAlignment="1">
      <alignment horizontal="center" vertical="center" wrapText="1"/>
    </xf>
    <xf numFmtId="0" fontId="38" fillId="5" borderId="27" xfId="0" applyFont="1" applyFill="1" applyBorder="1" applyAlignment="1" applyProtection="1">
      <alignment horizontal="center" vertical="center" textRotation="90"/>
    </xf>
    <xf numFmtId="0" fontId="38" fillId="5" borderId="29" xfId="0" applyFont="1" applyFill="1" applyBorder="1" applyAlignment="1" applyProtection="1">
      <alignment horizontal="center" vertical="center" textRotation="9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/>
    </xf>
    <xf numFmtId="0" fontId="36" fillId="0" borderId="15" xfId="0" applyFont="1" applyBorder="1" applyAlignment="1" applyProtection="1">
      <alignment horizontal="center" vertical="center"/>
    </xf>
    <xf numFmtId="0" fontId="19" fillId="13" borderId="30" xfId="0" applyFont="1" applyFill="1" applyBorder="1" applyAlignment="1" applyProtection="1">
      <alignment horizontal="center" vertical="center" wrapText="1"/>
    </xf>
    <xf numFmtId="0" fontId="19" fillId="13" borderId="23" xfId="0" applyFont="1" applyFill="1" applyBorder="1" applyAlignment="1" applyProtection="1">
      <alignment horizontal="center" vertical="center" wrapText="1"/>
    </xf>
    <xf numFmtId="0" fontId="19" fillId="13" borderId="24" xfId="0" applyFont="1" applyFill="1" applyBorder="1" applyAlignment="1" applyProtection="1">
      <alignment horizontal="center" vertical="center" wrapText="1"/>
    </xf>
    <xf numFmtId="0" fontId="0" fillId="13" borderId="31" xfId="0" applyFont="1" applyFill="1" applyBorder="1" applyAlignment="1">
      <alignment horizontal="center"/>
    </xf>
    <xf numFmtId="0" fontId="0" fillId="13" borderId="25" xfId="0" applyFont="1" applyFill="1" applyBorder="1" applyAlignment="1">
      <alignment horizontal="center"/>
    </xf>
    <xf numFmtId="0" fontId="0" fillId="13" borderId="2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</xf>
    <xf numFmtId="165" fontId="0" fillId="21" borderId="2" xfId="0" applyNumberFormat="1" applyFont="1" applyFill="1" applyBorder="1" applyAlignment="1" applyProtection="1">
      <alignment horizontal="center" vertical="center"/>
    </xf>
    <xf numFmtId="165" fontId="0" fillId="21" borderId="3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165" fontId="0" fillId="21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44" fontId="11" fillId="17" borderId="33" xfId="1" applyFont="1" applyFill="1" applyBorder="1" applyAlignment="1">
      <alignment horizontal="center" vertical="center"/>
    </xf>
    <xf numFmtId="44" fontId="11" fillId="17" borderId="35" xfId="1" applyFont="1" applyFill="1" applyBorder="1" applyAlignment="1">
      <alignment horizontal="center" vertical="center"/>
    </xf>
    <xf numFmtId="44" fontId="11" fillId="17" borderId="7" xfId="1" applyFont="1" applyFill="1" applyBorder="1" applyAlignment="1">
      <alignment horizontal="center" vertical="center"/>
    </xf>
    <xf numFmtId="44" fontId="11" fillId="17" borderId="36" xfId="1" applyFont="1" applyFill="1" applyBorder="1" applyAlignment="1">
      <alignment horizontal="center" vertical="center"/>
    </xf>
    <xf numFmtId="164" fontId="7" fillId="16" borderId="28" xfId="0" applyNumberFormat="1" applyFont="1" applyFill="1" applyBorder="1" applyAlignment="1">
      <alignment horizontal="center" vertical="center" wrapText="1"/>
    </xf>
    <xf numFmtId="164" fontId="7" fillId="16" borderId="29" xfId="0" applyNumberFormat="1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 textRotation="90"/>
    </xf>
    <xf numFmtId="0" fontId="0" fillId="9" borderId="29" xfId="0" applyFont="1" applyFill="1" applyBorder="1" applyAlignment="1">
      <alignment horizontal="center" vertical="center" textRotation="90"/>
    </xf>
    <xf numFmtId="2" fontId="2" fillId="0" borderId="0" xfId="1" applyNumberFormat="1" applyFont="1" applyFill="1" applyBorder="1" applyAlignment="1">
      <alignment horizontal="left" wrapText="1"/>
    </xf>
    <xf numFmtId="2" fontId="2" fillId="0" borderId="0" xfId="1" applyNumberFormat="1" applyFont="1" applyFill="1" applyBorder="1" applyAlignment="1">
      <alignment horizontal="left" vertical="top" wrapText="1"/>
    </xf>
    <xf numFmtId="2" fontId="20" fillId="0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textRotation="90"/>
    </xf>
    <xf numFmtId="0" fontId="0" fillId="4" borderId="28" xfId="0" applyFont="1" applyFill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textRotation="90"/>
    </xf>
    <xf numFmtId="0" fontId="13" fillId="6" borderId="28" xfId="0" applyFont="1" applyFill="1" applyBorder="1" applyAlignment="1">
      <alignment horizontal="center" vertical="center" textRotation="90"/>
    </xf>
    <xf numFmtId="0" fontId="13" fillId="6" borderId="29" xfId="0" applyFont="1" applyFill="1" applyBorder="1" applyAlignment="1">
      <alignment horizontal="center" vertical="center" textRotation="90"/>
    </xf>
    <xf numFmtId="0" fontId="36" fillId="0" borderId="10" xfId="0" applyFont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 textRotation="90"/>
    </xf>
    <xf numFmtId="0" fontId="38" fillId="5" borderId="29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9" fillId="13" borderId="30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" xfId="0" applyFont="1" applyFill="1" applyBorder="1" applyAlignment="1" applyProtection="1">
      <alignment horizontal="center" vertical="center"/>
      <protection locked="0"/>
    </xf>
    <xf numFmtId="0" fontId="0" fillId="11" borderId="3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11" borderId="3" xfId="0" applyFont="1" applyFill="1" applyBorder="1" applyAlignment="1" applyProtection="1">
      <alignment horizontal="center" vertical="center"/>
      <protection locked="0"/>
    </xf>
    <xf numFmtId="0" fontId="36" fillId="0" borderId="13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10" fillId="11" borderId="5" xfId="0" applyFont="1" applyFill="1" applyBorder="1" applyAlignment="1" applyProtection="1">
      <alignment horizontal="center" vertical="center"/>
      <protection locked="0"/>
    </xf>
    <xf numFmtId="0" fontId="10" fillId="11" borderId="36" xfId="0" applyFont="1" applyFill="1" applyBorder="1" applyAlignment="1" applyProtection="1">
      <alignment horizontal="center" vertical="center"/>
      <protection locked="0"/>
    </xf>
    <xf numFmtId="0" fontId="42" fillId="20" borderId="30" xfId="0" applyFont="1" applyFill="1" applyBorder="1" applyAlignment="1">
      <alignment horizontal="center" vertical="center" wrapText="1"/>
    </xf>
    <xf numFmtId="0" fontId="42" fillId="20" borderId="23" xfId="0" applyFont="1" applyFill="1" applyBorder="1" applyAlignment="1">
      <alignment horizontal="center" vertical="center" wrapText="1"/>
    </xf>
    <xf numFmtId="0" fontId="42" fillId="20" borderId="4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EF8D3"/>
      <color rgb="FFEEFFD7"/>
      <color rgb="FFFFC3BA"/>
      <color rgb="FFFFDAD2"/>
      <color rgb="FFA9D08E"/>
      <color rgb="FFEDEDED"/>
      <color rgb="FFE2F0FF"/>
      <color rgb="FFFFE3D1"/>
      <color rgb="FFC4D7FB"/>
      <color rgb="FFEFD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9A4620-BC98-A346-B8AC-773232794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F81F31-B6C1-414C-866B-1E16EE81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0F2C2F-C055-4A4B-9F07-5577CE26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0BC525-177F-A444-822A-F0249778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928592"/>
          <a:ext cx="2031999" cy="1717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07EBE0-63E8-894B-AD9C-14BE784A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362531-F03B-2B40-9AE0-368E7FA0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669D25-1834-8944-904B-83D3DE9F9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7EA682-F7CE-8148-8619-A158DBC0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7D2457-205F-074A-9B98-11619E61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E80E20-CE3E-DF4B-BC76-09863C96F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395B49-1BFF-A841-A49C-02E5664C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81BA80-23F3-5843-B29E-B49A6186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4FA3-AE2A-864D-8A35-C4DB2BE3423B}">
  <sheetPr>
    <pageSetUpPr fitToPage="1"/>
  </sheetPr>
  <dimension ref="A1:AQ50"/>
  <sheetViews>
    <sheetView showGridLines="0" topLeftCell="A4" zoomScaleNormal="100" zoomScaleSheetLayoutView="180" workbookViewId="0">
      <selection activeCell="I13" sqref="I13"/>
    </sheetView>
  </sheetViews>
  <sheetFormatPr baseColWidth="10" defaultColWidth="10.83203125" defaultRowHeight="19"/>
  <cols>
    <col min="1" max="1" width="2.33203125" style="151" customWidth="1"/>
    <col min="2" max="2" width="1" style="151" customWidth="1"/>
    <col min="3" max="3" width="14.83203125" style="152" customWidth="1"/>
    <col min="4" max="4" width="23.33203125" style="153" customWidth="1"/>
    <col min="5" max="5" width="1" style="151" customWidth="1"/>
    <col min="6" max="6" width="4.83203125" style="154" customWidth="1"/>
    <col min="7" max="7" width="1" style="151" customWidth="1"/>
    <col min="8" max="8" width="6.33203125" style="151" customWidth="1"/>
    <col min="9" max="9" width="5.33203125" style="151" customWidth="1"/>
    <col min="10" max="10" width="6.33203125" style="151" customWidth="1"/>
    <col min="11" max="11" width="5.33203125" style="151" customWidth="1"/>
    <col min="12" max="12" width="1" style="151" customWidth="1"/>
    <col min="13" max="13" width="4.83203125" style="155" customWidth="1"/>
    <col min="14" max="14" width="1" style="151" customWidth="1"/>
    <col min="15" max="15" width="6.33203125" style="151" customWidth="1"/>
    <col min="16" max="16" width="5.33203125" style="151" customWidth="1"/>
    <col min="17" max="17" width="6.33203125" style="151" customWidth="1"/>
    <col min="18" max="18" width="5.33203125" style="151" customWidth="1"/>
    <col min="19" max="19" width="1" style="151" customWidth="1"/>
    <col min="20" max="20" width="5" style="155" customWidth="1"/>
    <col min="21" max="21" width="1" style="151" customWidth="1"/>
    <col min="22" max="22" width="6.33203125" style="151" customWidth="1"/>
    <col min="23" max="23" width="5.33203125" style="151" customWidth="1"/>
    <col min="24" max="24" width="6.33203125" style="151" customWidth="1"/>
    <col min="25" max="25" width="5.33203125" style="151" customWidth="1"/>
    <col min="26" max="26" width="0.83203125" style="151" customWidth="1"/>
    <col min="27" max="27" width="4.83203125" style="155" customWidth="1"/>
    <col min="28" max="28" width="1" style="151" customWidth="1"/>
    <col min="29" max="29" width="6.33203125" style="151" customWidth="1"/>
    <col min="30" max="30" width="5.33203125" style="151" customWidth="1"/>
    <col min="31" max="31" width="6.33203125" style="151" customWidth="1"/>
    <col min="32" max="32" width="5.33203125" style="151" customWidth="1"/>
    <col min="33" max="33" width="1.1640625" style="151" customWidth="1"/>
    <col min="34" max="34" width="4.83203125" style="151" customWidth="1"/>
    <col min="35" max="35" width="1" style="151" customWidth="1"/>
    <col min="36" max="36" width="6.33203125" style="151" customWidth="1"/>
    <col min="37" max="37" width="5.33203125" style="151" customWidth="1"/>
    <col min="38" max="38" width="6.33203125" style="151" customWidth="1"/>
    <col min="39" max="39" width="5.33203125" style="151" customWidth="1"/>
    <col min="40" max="40" width="1" style="151" customWidth="1"/>
    <col min="41" max="41" width="32.6640625" style="191" customWidth="1"/>
    <col min="42" max="16384" width="10.83203125" style="151"/>
  </cols>
  <sheetData>
    <row r="1" spans="1:41" ht="30.5" customHeight="1">
      <c r="A1" s="341" t="s">
        <v>79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3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47"/>
      <c r="D4" s="347"/>
      <c r="X4" s="156"/>
      <c r="Y4" s="156"/>
      <c r="Z4" s="156"/>
      <c r="AA4" s="156"/>
      <c r="AB4" s="156"/>
      <c r="AC4" s="156"/>
      <c r="AD4" s="156"/>
      <c r="AE4" s="156"/>
      <c r="AF4" s="157"/>
    </row>
    <row r="5" spans="1:41" ht="30" customHeight="1">
      <c r="C5" s="347"/>
      <c r="D5" s="347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</row>
    <row r="6" spans="1:41" ht="30" customHeight="1">
      <c r="C6" s="347"/>
      <c r="D6" s="347"/>
      <c r="F6" s="158"/>
      <c r="G6" s="159"/>
      <c r="H6" s="160" t="s">
        <v>45</v>
      </c>
      <c r="I6" s="348">
        <f xml:space="preserve"> Ambassadeur!I6</f>
        <v>0</v>
      </c>
      <c r="J6" s="349"/>
      <c r="K6" s="349"/>
      <c r="L6" s="349"/>
      <c r="M6" s="349"/>
      <c r="N6" s="161"/>
      <c r="O6" s="350" t="s">
        <v>49</v>
      </c>
      <c r="P6" s="351"/>
      <c r="Q6" s="348">
        <f>Ambassadeur!Q6</f>
        <v>0</v>
      </c>
      <c r="R6" s="349"/>
      <c r="S6" s="349"/>
      <c r="T6" s="349"/>
      <c r="U6" s="349"/>
      <c r="V6" s="349"/>
      <c r="W6" s="352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</row>
    <row r="7" spans="1:41" ht="30" customHeight="1">
      <c r="C7" s="347"/>
      <c r="D7" s="34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</row>
    <row r="8" spans="1:41" ht="10" customHeight="1" thickBot="1">
      <c r="C8" s="347"/>
      <c r="D8" s="347"/>
    </row>
    <row r="9" spans="1:41" s="162" customFormat="1" ht="18" customHeight="1" thickBot="1">
      <c r="C9" s="163"/>
      <c r="D9" s="164"/>
      <c r="F9" s="331" t="s">
        <v>13</v>
      </c>
      <c r="G9" s="332"/>
      <c r="H9" s="332"/>
      <c r="I9" s="332"/>
      <c r="J9" s="332"/>
      <c r="K9" s="333"/>
      <c r="M9" s="331" t="s">
        <v>14</v>
      </c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3"/>
      <c r="AO9" s="260"/>
    </row>
    <row r="10" spans="1:41" ht="6" customHeight="1" thickBot="1"/>
    <row r="11" spans="1:41" ht="37" customHeight="1" thickBot="1">
      <c r="A11" s="165"/>
      <c r="C11" s="166" t="s">
        <v>11</v>
      </c>
      <c r="D11" s="167" t="s">
        <v>56</v>
      </c>
      <c r="E11" s="165"/>
      <c r="F11" s="168" t="s">
        <v>12</v>
      </c>
      <c r="H11" s="334" t="s">
        <v>0</v>
      </c>
      <c r="I11" s="335"/>
      <c r="J11" s="335" t="s">
        <v>1</v>
      </c>
      <c r="K11" s="336"/>
      <c r="L11" s="169"/>
      <c r="M11" s="168" t="s">
        <v>12</v>
      </c>
      <c r="O11" s="334" t="s">
        <v>0</v>
      </c>
      <c r="P11" s="335"/>
      <c r="Q11" s="335" t="s">
        <v>1</v>
      </c>
      <c r="R11" s="336"/>
      <c r="S11" s="169"/>
      <c r="T11" s="168" t="s">
        <v>12</v>
      </c>
      <c r="V11" s="337" t="s">
        <v>0</v>
      </c>
      <c r="W11" s="338"/>
      <c r="X11" s="335" t="s">
        <v>1</v>
      </c>
      <c r="Y11" s="336"/>
      <c r="Z11" s="169"/>
      <c r="AA11" s="168" t="s">
        <v>12</v>
      </c>
      <c r="AC11" s="337" t="s">
        <v>0</v>
      </c>
      <c r="AD11" s="338"/>
      <c r="AE11" s="339" t="s">
        <v>1</v>
      </c>
      <c r="AF11" s="340"/>
      <c r="AH11" s="168" t="s">
        <v>12</v>
      </c>
      <c r="AJ11" s="337" t="s">
        <v>0</v>
      </c>
      <c r="AK11" s="338"/>
      <c r="AL11" s="339" t="s">
        <v>1</v>
      </c>
      <c r="AM11" s="340"/>
      <c r="AO11" s="261" t="s">
        <v>34</v>
      </c>
    </row>
    <row r="12" spans="1:41" ht="5" customHeight="1" thickBot="1">
      <c r="A12" s="170" t="s">
        <v>10</v>
      </c>
      <c r="C12" s="171"/>
      <c r="D12" s="172"/>
      <c r="J12" s="173"/>
      <c r="K12" s="173"/>
      <c r="M12" s="174"/>
      <c r="O12" s="173"/>
      <c r="P12" s="173"/>
      <c r="Q12" s="173"/>
      <c r="R12" s="173"/>
      <c r="T12" s="174"/>
      <c r="V12" s="173"/>
      <c r="W12" s="173"/>
      <c r="X12" s="173"/>
      <c r="Y12" s="173"/>
      <c r="AA12" s="174"/>
      <c r="AC12" s="173"/>
      <c r="AD12" s="173"/>
      <c r="AE12" s="173"/>
      <c r="AF12" s="173"/>
      <c r="AH12" s="174"/>
      <c r="AJ12" s="173"/>
      <c r="AK12" s="173"/>
      <c r="AL12" s="173"/>
      <c r="AM12" s="173"/>
      <c r="AO12" s="262"/>
    </row>
    <row r="13" spans="1:41" s="162" customFormat="1" ht="66" customHeight="1" thickBot="1">
      <c r="A13" s="175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264"/>
      <c r="J13" s="180"/>
      <c r="K13" s="181" t="s">
        <v>53</v>
      </c>
      <c r="L13" s="182"/>
      <c r="M13" s="183"/>
      <c r="O13" s="184"/>
      <c r="P13" s="185"/>
      <c r="Q13" s="185"/>
      <c r="R13" s="186"/>
      <c r="S13" s="187"/>
      <c r="T13" s="183"/>
      <c r="V13" s="184"/>
      <c r="W13" s="185"/>
      <c r="X13" s="185"/>
      <c r="Y13" s="186"/>
      <c r="Z13" s="188"/>
      <c r="AA13" s="189"/>
      <c r="AC13" s="184"/>
      <c r="AD13" s="185"/>
      <c r="AE13" s="185"/>
      <c r="AF13" s="186"/>
      <c r="AH13" s="189"/>
      <c r="AJ13" s="184"/>
      <c r="AK13" s="185"/>
      <c r="AL13" s="185"/>
      <c r="AM13" s="186"/>
      <c r="AO13" s="271">
        <f>I13*H13</f>
        <v>0</v>
      </c>
    </row>
    <row r="14" spans="1:41" ht="5" customHeight="1" thickBot="1">
      <c r="A14" s="190"/>
      <c r="C14" s="129"/>
      <c r="D14" s="130"/>
      <c r="E14" s="1"/>
      <c r="F14" s="2"/>
      <c r="I14" s="263"/>
      <c r="J14" s="165"/>
      <c r="K14" s="165"/>
      <c r="M14" s="192"/>
      <c r="O14" s="165"/>
      <c r="P14" s="165"/>
      <c r="Q14" s="165"/>
      <c r="R14" s="165"/>
      <c r="T14" s="192"/>
      <c r="V14" s="165"/>
      <c r="W14" s="165"/>
      <c r="X14" s="165"/>
      <c r="Y14" s="165"/>
      <c r="AA14" s="192"/>
      <c r="AC14" s="165"/>
      <c r="AD14" s="165"/>
      <c r="AE14" s="165"/>
      <c r="AF14" s="165"/>
      <c r="AH14" s="192"/>
      <c r="AJ14" s="165"/>
      <c r="AK14" s="165"/>
      <c r="AL14" s="165"/>
      <c r="AM14" s="165"/>
      <c r="AO14" s="272"/>
    </row>
    <row r="15" spans="1:41" s="162" customFormat="1" ht="50" customHeight="1">
      <c r="A15" s="297" t="s">
        <v>10</v>
      </c>
      <c r="C15" s="100" t="s">
        <v>84</v>
      </c>
      <c r="D15" s="101" t="s">
        <v>57</v>
      </c>
      <c r="E15" s="6"/>
      <c r="F15" s="118">
        <v>2022</v>
      </c>
      <c r="G15" s="178"/>
      <c r="H15" s="179">
        <v>7.7</v>
      </c>
      <c r="I15" s="264">
        <f>Ambassadeur!I15+'Filleul 1'!I15+'Filleul 2'!I15+'Filleul 3'!I15+'Filleul 4'!I15+'Filleul 5'!I15+'Filleul 6'!I15+'Filleul 7'!I15+'Filleul 8'!I15+'Filleul 9'!I15+'Filleul 10'!I15</f>
        <v>0</v>
      </c>
      <c r="J15" s="193"/>
      <c r="K15" s="194" t="s">
        <v>53</v>
      </c>
      <c r="L15" s="182"/>
      <c r="M15" s="195"/>
      <c r="O15" s="196"/>
      <c r="P15" s="197"/>
      <c r="Q15" s="197"/>
      <c r="R15" s="198"/>
      <c r="S15" s="187"/>
      <c r="T15" s="195"/>
      <c r="V15" s="196"/>
      <c r="W15" s="197"/>
      <c r="X15" s="197"/>
      <c r="Y15" s="198"/>
      <c r="Z15" s="188"/>
      <c r="AA15" s="199"/>
      <c r="AC15" s="196"/>
      <c r="AD15" s="197"/>
      <c r="AE15" s="197"/>
      <c r="AF15" s="198"/>
      <c r="AH15" s="199"/>
      <c r="AJ15" s="196"/>
      <c r="AK15" s="197"/>
      <c r="AL15" s="197"/>
      <c r="AM15" s="198"/>
      <c r="AO15" s="273">
        <f>I15*H15</f>
        <v>0</v>
      </c>
    </row>
    <row r="16" spans="1:41" s="162" customFormat="1" ht="50" customHeight="1">
      <c r="A16" s="298"/>
      <c r="C16" s="61" t="s">
        <v>2</v>
      </c>
      <c r="D16" s="102" t="s">
        <v>58</v>
      </c>
      <c r="E16" s="6"/>
      <c r="F16" s="28">
        <v>2020</v>
      </c>
      <c r="G16" s="178"/>
      <c r="H16" s="179">
        <v>10.7</v>
      </c>
      <c r="I16" s="264">
        <f>Ambassadeur!I16+'Filleul 1'!I16+'Filleul 2'!I16+'Filleul 3'!I16+'Filleul 4'!I16+'Filleul 5'!I16+'Filleul 6'!I16+'Filleul 7'!I16+'Filleul 8'!I16+'Filleul 9'!I16+'Filleul 10'!I16</f>
        <v>0</v>
      </c>
      <c r="J16" s="201"/>
      <c r="K16" s="202"/>
      <c r="L16" s="182"/>
      <c r="M16" s="203"/>
      <c r="O16" s="204"/>
      <c r="P16" s="205"/>
      <c r="Q16" s="205"/>
      <c r="R16" s="206"/>
      <c r="S16" s="187"/>
      <c r="T16" s="203"/>
      <c r="V16" s="204"/>
      <c r="W16" s="205"/>
      <c r="X16" s="205"/>
      <c r="Y16" s="206"/>
      <c r="Z16" s="188"/>
      <c r="AA16" s="207"/>
      <c r="AC16" s="204"/>
      <c r="AD16" s="205"/>
      <c r="AE16" s="205"/>
      <c r="AF16" s="206"/>
      <c r="AH16" s="207"/>
      <c r="AJ16" s="204"/>
      <c r="AK16" s="205"/>
      <c r="AL16" s="205"/>
      <c r="AM16" s="206"/>
      <c r="AO16" s="274">
        <f>I16*H16</f>
        <v>0</v>
      </c>
    </row>
    <row r="17" spans="1:43" s="162" customFormat="1" ht="50" customHeight="1">
      <c r="A17" s="298"/>
      <c r="C17" s="60" t="s">
        <v>3</v>
      </c>
      <c r="D17" s="108" t="s">
        <v>39</v>
      </c>
      <c r="E17" s="6"/>
      <c r="F17" s="28">
        <v>2021</v>
      </c>
      <c r="G17" s="178"/>
      <c r="H17" s="179">
        <v>7.7</v>
      </c>
      <c r="I17" s="264">
        <f>Ambassadeur!I17+'Filleul 1'!I17+'Filleul 2'!I17+'Filleul 3'!I17+'Filleul 4'!I17+'Filleul 5'!I17+'Filleul 6'!I17+'Filleul 7'!I17+'Filleul 8'!I17+'Filleul 9'!I17+'Filleul 10'!I17</f>
        <v>0</v>
      </c>
      <c r="J17" s="201"/>
      <c r="K17" s="202"/>
      <c r="L17" s="182"/>
      <c r="M17" s="203"/>
      <c r="O17" s="204"/>
      <c r="P17" s="205"/>
      <c r="Q17" s="205"/>
      <c r="R17" s="206"/>
      <c r="S17" s="187"/>
      <c r="T17" s="203"/>
      <c r="V17" s="204"/>
      <c r="W17" s="205"/>
      <c r="X17" s="205"/>
      <c r="Y17" s="206"/>
      <c r="Z17" s="188"/>
      <c r="AA17" s="207"/>
      <c r="AC17" s="204"/>
      <c r="AD17" s="205"/>
      <c r="AE17" s="205"/>
      <c r="AF17" s="206"/>
      <c r="AH17" s="207"/>
      <c r="AJ17" s="204"/>
      <c r="AK17" s="205"/>
      <c r="AL17" s="205"/>
      <c r="AM17" s="206"/>
      <c r="AO17" s="274">
        <f>I17*H17</f>
        <v>0</v>
      </c>
    </row>
    <row r="18" spans="1:43" s="162" customFormat="1" ht="50" customHeight="1">
      <c r="A18" s="298"/>
      <c r="C18" s="61" t="s">
        <v>5</v>
      </c>
      <c r="D18" s="102" t="s">
        <v>40</v>
      </c>
      <c r="E18" s="6"/>
      <c r="F18" s="27">
        <v>2021</v>
      </c>
      <c r="G18" s="178"/>
      <c r="H18" s="179">
        <v>17.3</v>
      </c>
      <c r="I18" s="264">
        <f>Ambassadeur!I18+'Filleul 1'!I18+'Filleul 2'!I18+'Filleul 3'!I18+'Filleul 4'!I18+'Filleul 5'!I18+'Filleul 6'!I18+'Filleul 7'!I18+'Filleul 8'!I18+'Filleul 9'!I18+'Filleul 10'!I18</f>
        <v>0</v>
      </c>
      <c r="J18" s="201"/>
      <c r="K18" s="202"/>
      <c r="L18" s="182"/>
      <c r="M18" s="209">
        <v>2020</v>
      </c>
      <c r="N18" s="162">
        <v>2016</v>
      </c>
      <c r="O18" s="210">
        <f>ROUND(H18*1.15,1)</f>
        <v>19.899999999999999</v>
      </c>
      <c r="P18" s="264">
        <f>Ambassadeur!P18+'Filleul 1'!P18+'Filleul 2'!P18+'Filleul 3'!P18+'Filleul 4'!P18+'Filleul 5'!P18+'Filleul 6'!P18+'Filleul 7'!P18+'Filleul 8'!P18+'Filleul 9'!P18+'Filleul 10'!P18</f>
        <v>0</v>
      </c>
      <c r="Q18" s="205"/>
      <c r="R18" s="206"/>
      <c r="S18" s="187"/>
      <c r="T18" s="203"/>
      <c r="V18" s="204"/>
      <c r="W18" s="205"/>
      <c r="X18" s="205"/>
      <c r="Y18" s="206"/>
      <c r="Z18" s="188"/>
      <c r="AA18" s="207"/>
      <c r="AC18" s="204"/>
      <c r="AD18" s="205"/>
      <c r="AE18" s="205"/>
      <c r="AF18" s="206"/>
      <c r="AH18" s="207"/>
      <c r="AJ18" s="204"/>
      <c r="AK18" s="205"/>
      <c r="AL18" s="205"/>
      <c r="AM18" s="206"/>
      <c r="AO18" s="274">
        <f>I18*H18+P18*O18</f>
        <v>0</v>
      </c>
    </row>
    <row r="19" spans="1:43" s="162" customFormat="1" ht="50" customHeight="1">
      <c r="A19" s="298"/>
      <c r="C19" s="62" t="s">
        <v>4</v>
      </c>
      <c r="D19" s="103" t="s">
        <v>38</v>
      </c>
      <c r="E19" s="6"/>
      <c r="F19" s="28">
        <v>2021</v>
      </c>
      <c r="G19" s="178"/>
      <c r="H19" s="179">
        <v>17.3</v>
      </c>
      <c r="I19" s="264">
        <f>Ambassadeur!I19+'Filleul 1'!I19+'Filleul 2'!I19+'Filleul 3'!I19+'Filleul 4'!I19+'Filleul 5'!I19+'Filleul 6'!I19+'Filleul 7'!I19+'Filleul 8'!I19+'Filleul 9'!I19+'Filleul 10'!I19</f>
        <v>0</v>
      </c>
      <c r="J19" s="210">
        <f>(H19*2)+4.8</f>
        <v>39.4</v>
      </c>
      <c r="K19" s="264">
        <f>Ambassadeur!K19+'Filleul 1'!K19+'Filleul 2'!K19+'Filleul 3'!K19+'Filleul 4'!K19+'Filleul 5'!K19+'Filleul 6'!K19+'Filleul 7'!K19+'Filleul 8'!K19+'Filleul 9'!K19+'Filleul 10'!K19</f>
        <v>0</v>
      </c>
      <c r="L19" s="182"/>
      <c r="M19" s="200">
        <v>2020</v>
      </c>
      <c r="O19" s="210">
        <f>ROUND(H19*1.15,1)</f>
        <v>19.899999999999999</v>
      </c>
      <c r="P19" s="264">
        <f>Ambassadeur!P19+'Filleul 1'!P19+'Filleul 2'!P19+'Filleul 3'!P19+'Filleul 4'!P19+'Filleul 5'!P19+'Filleul 6'!P19+'Filleul 7'!P19+'Filleul 8'!P19+'Filleul 9'!P19+'Filleul 10'!P19</f>
        <v>0</v>
      </c>
      <c r="Q19" s="210">
        <f>ROUND(J19*1.15,1)</f>
        <v>45.3</v>
      </c>
      <c r="R19" s="264">
        <f>Ambassadeur!R19+'Filleul 1'!R19+'Filleul 2'!R19+'Filleul 3'!R19+'Filleul 4'!R19+'Filleul 5'!R19+'Filleul 6'!R19+'Filleul 7'!R19+'Filleul 8'!R19+'Filleul 9'!R19+'Filleul 10'!R19</f>
        <v>0</v>
      </c>
      <c r="S19" s="187"/>
      <c r="T19" s="292" t="s">
        <v>33</v>
      </c>
      <c r="V19" s="204"/>
      <c r="W19" s="205"/>
      <c r="X19" s="210">
        <f>ROUND(Q19*1.15,1)</f>
        <v>52.1</v>
      </c>
      <c r="Y19" s="264">
        <f>Ambassadeur!Y19+'Filleul 1'!Y19+'Filleul 2'!Y19+'Filleul 3'!Y19+'Filleul 4'!Y19+'Filleul 5'!Y19+'Filleul 6'!Y19+'Filleul 7'!Y19+'Filleul 8'!Y19+'Filleul 9'!Y19+'Filleul 10'!Y19</f>
        <v>0</v>
      </c>
      <c r="Z19" s="188"/>
      <c r="AA19" s="207"/>
      <c r="AC19" s="204"/>
      <c r="AD19" s="205"/>
      <c r="AE19" s="205"/>
      <c r="AF19" s="206"/>
      <c r="AH19" s="207"/>
      <c r="AJ19" s="204"/>
      <c r="AK19" s="205"/>
      <c r="AL19" s="205"/>
      <c r="AM19" s="206"/>
      <c r="AO19" s="275">
        <f>I19*H19+K19*J19+P19*O19+R19*Q19+Y19*X19</f>
        <v>0</v>
      </c>
    </row>
    <row r="20" spans="1:43" s="162" customFormat="1" ht="50" customHeight="1">
      <c r="A20" s="298"/>
      <c r="C20" s="61" t="s">
        <v>6</v>
      </c>
      <c r="D20" s="102" t="s">
        <v>37</v>
      </c>
      <c r="E20" s="6"/>
      <c r="F20" s="27">
        <v>2021</v>
      </c>
      <c r="G20" s="178"/>
      <c r="H20" s="179">
        <v>14.4</v>
      </c>
      <c r="I20" s="264">
        <f>Ambassadeur!I20+'Filleul 1'!I20+'Filleul 2'!I20+'Filleul 3'!I20+'Filleul 4'!I20+'Filleul 5'!I20+'Filleul 6'!I20+'Filleul 7'!I20+'Filleul 8'!I20+'Filleul 9'!I20+'Filleul 10'!I20</f>
        <v>0</v>
      </c>
      <c r="J20" s="205"/>
      <c r="K20" s="211"/>
      <c r="L20" s="182"/>
      <c r="M20" s="209">
        <v>2016</v>
      </c>
      <c r="N20" s="162">
        <v>2016</v>
      </c>
      <c r="O20" s="210">
        <v>20.9</v>
      </c>
      <c r="P20" s="264">
        <f>Ambassadeur!P20+'Filleul 1'!P20+'Filleul 2'!P20+'Filleul 3'!P20+'Filleul 4'!P20+'Filleul 5'!P20+'Filleul 6'!P20+'Filleul 7'!P20+'Filleul 8'!P20+'Filleul 9'!P20+'Filleul 10'!P20</f>
        <v>0</v>
      </c>
      <c r="Q20" s="196"/>
      <c r="R20" s="206"/>
      <c r="S20" s="187"/>
      <c r="T20" s="209">
        <v>2015</v>
      </c>
      <c r="V20" s="210">
        <v>23</v>
      </c>
      <c r="W20" s="264">
        <f>Ambassadeur!W20+'Filleul 1'!W20+'Filleul 2'!W20+'Filleul 3'!W20+'Filleul 4'!W20+'Filleul 5'!W20+'Filleul 6'!W20+'Filleul 7'!W20+'Filleul 8'!W20+'Filleul 9'!W20+'Filleul 10'!W20</f>
        <v>0</v>
      </c>
      <c r="X20" s="205"/>
      <c r="Y20" s="206"/>
      <c r="Z20" s="188"/>
      <c r="AA20" s="207"/>
      <c r="AC20" s="204"/>
      <c r="AD20" s="205"/>
      <c r="AE20" s="205"/>
      <c r="AF20" s="206"/>
      <c r="AH20" s="207"/>
      <c r="AJ20" s="204"/>
      <c r="AK20" s="205"/>
      <c r="AL20" s="205"/>
      <c r="AM20" s="206"/>
      <c r="AO20" s="275">
        <f>I20*H20+P20*O20+W20*V20</f>
        <v>0</v>
      </c>
    </row>
    <row r="21" spans="1:43" s="162" customFormat="1" ht="50" customHeight="1">
      <c r="A21" s="298"/>
      <c r="C21" s="122" t="s">
        <v>7</v>
      </c>
      <c r="D21" s="104" t="s">
        <v>36</v>
      </c>
      <c r="E21" s="6"/>
      <c r="F21" s="127" t="s">
        <v>85</v>
      </c>
      <c r="G21" s="178"/>
      <c r="H21" s="179">
        <v>8.4</v>
      </c>
      <c r="I21" s="264">
        <f>Ambassadeur!I21+'Filleul 1'!I21+'Filleul 2'!I21+'Filleul 3'!I21+'Filleul 4'!I21+'Filleul 5'!I21+'Filleul 6'!I21+'Filleul 7'!I21+'Filleul 8'!I21+'Filleul 9'!I21+'Filleul 10'!I21</f>
        <v>0</v>
      </c>
      <c r="J21" s="205"/>
      <c r="K21" s="211"/>
      <c r="L21" s="182"/>
      <c r="M21" s="200">
        <v>2020</v>
      </c>
      <c r="O21" s="210">
        <v>11.1</v>
      </c>
      <c r="P21" s="264">
        <f>Ambassadeur!P21+'Filleul 1'!P21+'Filleul 2'!P21+'Filleul 3'!P21+'Filleul 4'!P21+'Filleul 5'!P21+'Filleul 6'!P21+'Filleul 7'!P21+'Filleul 8'!P21+'Filleul 9'!P21+'Filleul 10'!P21</f>
        <v>0</v>
      </c>
      <c r="Q21" s="205"/>
      <c r="R21" s="206"/>
      <c r="S21" s="187"/>
      <c r="T21" s="209">
        <v>2017</v>
      </c>
      <c r="V21" s="210">
        <v>14.8</v>
      </c>
      <c r="W21" s="264">
        <f>Ambassadeur!W21+'Filleul 1'!W21+'Filleul 2'!W21+'Filleul 3'!W21+'Filleul 4'!W21+'Filleul 5'!W21+'Filleul 6'!W21+'Filleul 7'!W21+'Filleul 8'!W21+'Filleul 9'!W21+'Filleul 10'!W21</f>
        <v>0</v>
      </c>
      <c r="X21" s="205"/>
      <c r="Y21" s="206"/>
      <c r="Z21" s="188"/>
      <c r="AA21" s="207"/>
      <c r="AC21" s="204"/>
      <c r="AD21" s="205"/>
      <c r="AE21" s="205"/>
      <c r="AF21" s="206"/>
      <c r="AH21" s="207"/>
      <c r="AJ21" s="204"/>
      <c r="AK21" s="205"/>
      <c r="AL21" s="205"/>
      <c r="AM21" s="206"/>
      <c r="AO21" s="275">
        <f>I21*H21+P21*O21+W21*V21</f>
        <v>0</v>
      </c>
    </row>
    <row r="22" spans="1:43" s="162" customFormat="1" ht="50" customHeight="1">
      <c r="A22" s="298"/>
      <c r="C22" s="61" t="s">
        <v>8</v>
      </c>
      <c r="D22" s="102" t="s">
        <v>36</v>
      </c>
      <c r="E22" s="6"/>
      <c r="F22" s="27">
        <v>2021</v>
      </c>
      <c r="G22" s="178"/>
      <c r="H22" s="179">
        <v>12.9</v>
      </c>
      <c r="I22" s="264">
        <f>Ambassadeur!I22+'Filleul 1'!I22+'Filleul 2'!I22+'Filleul 3'!I22+'Filleul 4'!I22+'Filleul 5'!I22+'Filleul 6'!I22+'Filleul 7'!I22+'Filleul 8'!I22+'Filleul 9'!I22+'Filleul 10'!I22</f>
        <v>0</v>
      </c>
      <c r="J22" s="210">
        <f>(H22*2)+4.8</f>
        <v>30.6</v>
      </c>
      <c r="K22" s="264">
        <f>Ambassadeur!K22+'Filleul 1'!K22+'Filleul 2'!K22+'Filleul 3'!K22+'Filleul 4'!K22+'Filleul 5'!K22+'Filleul 6'!K22+'Filleul 7'!K22+'Filleul 8'!K22+'Filleul 9'!K22+'Filleul 10'!K22</f>
        <v>0</v>
      </c>
      <c r="L22" s="182"/>
      <c r="M22" s="200">
        <v>2020</v>
      </c>
      <c r="O22" s="210">
        <v>15.5</v>
      </c>
      <c r="P22" s="264">
        <f>Ambassadeur!P22+'Filleul 1'!P22+'Filleul 2'!P22+'Filleul 3'!P22+'Filleul 4'!P22+'Filleul 5'!P22+'Filleul 6'!P22+'Filleul 7'!P22+'Filleul 8'!P22+'Filleul 9'!P22+'Filleul 10'!P22</f>
        <v>0</v>
      </c>
      <c r="Q22" s="210">
        <f>ROUND(J22*1.2,1)</f>
        <v>36.700000000000003</v>
      </c>
      <c r="R22" s="264">
        <f>Ambassadeur!R22+'Filleul 1'!R22+'Filleul 2'!R22+'Filleul 3'!R22+'Filleul 4'!R22+'Filleul 5'!R22+'Filleul 6'!R22+'Filleul 7'!R22+'Filleul 8'!R22+'Filleul 9'!R22+'Filleul 10'!R22</f>
        <v>0</v>
      </c>
      <c r="S22" s="187"/>
      <c r="T22" s="209">
        <v>2018</v>
      </c>
      <c r="V22" s="204"/>
      <c r="W22" s="205"/>
      <c r="X22" s="210">
        <v>44.1</v>
      </c>
      <c r="Y22" s="264">
        <f>Ambassadeur!Y22+'Filleul 1'!Y22+'Filleul 2'!Y22+'Filleul 3'!Y22+'Filleul 4'!Y22+'Filleul 5'!Y22+'Filleul 6'!Y22+'Filleul 7'!Y22+'Filleul 8'!Y22+'Filleul 9'!Y22+'Filleul 10'!Y22</f>
        <v>0</v>
      </c>
      <c r="Z22" s="188"/>
      <c r="AA22" s="209">
        <v>2017</v>
      </c>
      <c r="AC22" s="210">
        <v>24.6</v>
      </c>
      <c r="AD22" s="264">
        <f>Ambassadeur!AD22+'Filleul 1'!AD22+'Filleul 2'!AD22+'Filleul 3'!AD22+'Filleul 4'!AD22+'Filleul 5'!AD22+'Filleul 6'!AD22+'Filleul 7'!AD22+'Filleul 8'!AD22+'Filleul 9'!AD22+'Filleul 10'!AD22</f>
        <v>0</v>
      </c>
      <c r="AE22" s="205"/>
      <c r="AF22" s="206"/>
      <c r="AH22" s="207"/>
      <c r="AJ22" s="204"/>
      <c r="AK22" s="205"/>
      <c r="AL22" s="205"/>
      <c r="AM22" s="206"/>
      <c r="AO22" s="275">
        <f>I22*H22+K22*J22+P22*O22+R22*Q22+Y22*X22+AD22*AC22</f>
        <v>0</v>
      </c>
    </row>
    <row r="23" spans="1:43" s="162" customFormat="1" ht="50" customHeight="1">
      <c r="A23" s="298"/>
      <c r="C23" s="122" t="s">
        <v>9</v>
      </c>
      <c r="D23" s="123" t="s">
        <v>59</v>
      </c>
      <c r="E23" s="6"/>
      <c r="F23" s="27">
        <v>2022</v>
      </c>
      <c r="G23" s="178"/>
      <c r="H23" s="179">
        <v>12.3</v>
      </c>
      <c r="I23" s="264">
        <f>Ambassadeur!I23+'Filleul 1'!I23+'Filleul 2'!I23+'Filleul 3'!I23+'Filleul 4'!I23+'Filleul 5'!I23+'Filleul 6'!I23+'Filleul 7'!I23+'Filleul 8'!I23+'Filleul 9'!I23+'Filleul 10'!I23</f>
        <v>0</v>
      </c>
      <c r="J23" s="205"/>
      <c r="K23" s="206"/>
      <c r="L23" s="182"/>
      <c r="M23" s="209">
        <v>2021</v>
      </c>
      <c r="O23" s="210">
        <f>ROUND(H23*1.15,1)</f>
        <v>14.1</v>
      </c>
      <c r="P23" s="264">
        <f>Ambassadeur!P23+'Filleul 1'!P23+'Filleul 2'!P23+'Filleul 3'!P23+'Filleul 4'!P23+'Filleul 5'!P23+'Filleul 6'!P23+'Filleul 7'!P23+'Filleul 8'!P23+'Filleul 9'!P23+'Filleul 10'!P23</f>
        <v>0</v>
      </c>
      <c r="Q23" s="205"/>
      <c r="R23" s="206"/>
      <c r="S23" s="187"/>
      <c r="T23" s="209">
        <v>2020</v>
      </c>
      <c r="V23" s="210">
        <v>16.3</v>
      </c>
      <c r="W23" s="264">
        <f>Ambassadeur!W23+'Filleul 1'!W23+'Filleul 2'!W23+'Filleul 3'!W23+'Filleul 4'!W23+'Filleul 5'!W23+'Filleul 6'!W23+'Filleul 7'!W23+'Filleul 8'!W23+'Filleul 9'!W23+'Filleul 10'!W23</f>
        <v>0</v>
      </c>
      <c r="X23" s="210">
        <v>38.9</v>
      </c>
      <c r="Y23" s="264">
        <f>Ambassadeur!Y23+'Filleul 1'!Y23+'Filleul 2'!Y23+'Filleul 3'!Y23+'Filleul 4'!Y23+'Filleul 5'!Y23+'Filleul 6'!Y23+'Filleul 7'!Y23+'Filleul 8'!Y23+'Filleul 9'!Y23+'Filleul 10'!Y23</f>
        <v>0</v>
      </c>
      <c r="Z23" s="188"/>
      <c r="AA23" s="209">
        <v>2019</v>
      </c>
      <c r="AC23" s="204"/>
      <c r="AD23" s="205"/>
      <c r="AE23" s="210">
        <v>42.8</v>
      </c>
      <c r="AF23" s="264">
        <f>Ambassadeur!AF23+'Filleul 1'!AF23+'Filleul 2'!AF23+'Filleul 3'!AF23+'Filleul 4'!AF23+'Filleul 5'!AF23+'Filleul 6'!AF23+'Filleul 7'!AF23+'Filleul 8'!AF23+'Filleul 9'!AF23+'Filleul 10'!AF23</f>
        <v>0</v>
      </c>
      <c r="AH23" s="207"/>
      <c r="AJ23" s="204"/>
      <c r="AK23" s="205"/>
      <c r="AL23" s="205"/>
      <c r="AM23" s="206"/>
      <c r="AO23" s="275">
        <f>I23*H23+P23*O23+W23*V23+Y23*X23+AF23*AE23</f>
        <v>0</v>
      </c>
    </row>
    <row r="24" spans="1:43" s="162" customFormat="1" ht="50" customHeight="1">
      <c r="A24" s="298"/>
      <c r="C24" s="61" t="s">
        <v>32</v>
      </c>
      <c r="D24" s="102" t="s">
        <v>60</v>
      </c>
      <c r="E24" s="6"/>
      <c r="F24" s="28" t="s">
        <v>86</v>
      </c>
      <c r="G24" s="178"/>
      <c r="H24" s="179">
        <v>22.8</v>
      </c>
      <c r="I24" s="264">
        <f>Ambassadeur!I24+'Filleul 1'!I24+'Filleul 2'!I24+'Filleul 3'!I24+'Filleul 4'!I24+'Filleul 5'!I24+'Filleul 6'!I24+'Filleul 7'!I24+'Filleul 8'!I24+'Filleul 9'!I24+'Filleul 10'!I24</f>
        <v>0</v>
      </c>
      <c r="J24" s="205"/>
      <c r="K24" s="206"/>
      <c r="L24" s="182"/>
      <c r="M24" s="203"/>
      <c r="O24" s="204"/>
      <c r="P24" s="205"/>
      <c r="Q24" s="205"/>
      <c r="R24" s="206"/>
      <c r="S24" s="187"/>
      <c r="T24" s="203"/>
      <c r="V24" s="204"/>
      <c r="W24" s="205"/>
      <c r="X24" s="205"/>
      <c r="Y24" s="206"/>
      <c r="Z24" s="188"/>
      <c r="AA24" s="207"/>
      <c r="AC24" s="204"/>
      <c r="AD24" s="205"/>
      <c r="AE24" s="205"/>
      <c r="AF24" s="206"/>
      <c r="AH24" s="207"/>
      <c r="AJ24" s="204"/>
      <c r="AK24" s="205"/>
      <c r="AL24" s="205"/>
      <c r="AM24" s="206"/>
      <c r="AO24" s="275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264">
        <f>Ambassadeur!I25+'Filleul 1'!I25+'Filleul 2'!I25+'Filleul 3'!I25+'Filleul 4'!I25+'Filleul 5'!I25+'Filleul 6'!I25+'Filleul 7'!I25+'Filleul 8'!I25+'Filleul 9'!I25+'Filleul 10'!I25</f>
        <v>0</v>
      </c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264">
        <f>Ambassadeur!I26+'Filleul 1'!I26+'Filleul 2'!I26+'Filleul 3'!I26+'Filleul 4'!I26+'Filleul 5'!I26+'Filleul 6'!I26+'Filleul 7'!I26+'Filleul 8'!I26+'Filleul 9'!I26+'Filleul 10'!I26</f>
        <v>0</v>
      </c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264">
        <f>Ambassadeur!I27+'Filleul 1'!I27+'Filleul 2'!I27+'Filleul 3'!I27+'Filleul 4'!I27+'Filleul 5'!I27+'Filleul 6'!I27+'Filleul 7'!I27+'Filleul 8'!I27+'Filleul 9'!I27+'Filleul 10'!I27</f>
        <v>0</v>
      </c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s="1" customFormat="1" ht="6" customHeight="1" thickBot="1">
      <c r="C28" s="270"/>
      <c r="D28" s="3"/>
      <c r="F28" s="2"/>
      <c r="H28" s="67"/>
      <c r="M28" s="2"/>
      <c r="T28" s="2"/>
      <c r="AA28" s="2"/>
      <c r="AH28" s="2"/>
      <c r="AO28" s="54"/>
    </row>
    <row r="29" spans="1:43" customFormat="1" ht="36" customHeight="1" thickBot="1">
      <c r="A29" s="329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264">
        <f>Ambassadeur!I29+'Filleul 1'!I29+'Filleul 2'!I29+'Filleul 3'!I29+'Filleul 4'!I29+'Filleul 5'!I29+'Filleul 6'!I29+'Filleul 7'!I29+'Filleul 8'!I29+'Filleul 9'!I29+'Filleul 10'!I29</f>
        <v>0</v>
      </c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30"/>
      <c r="B30" s="162"/>
      <c r="C30" s="212" t="s">
        <v>17</v>
      </c>
      <c r="D30" s="213" t="s">
        <v>61</v>
      </c>
      <c r="E30" s="176"/>
      <c r="F30" s="177" t="s">
        <v>52</v>
      </c>
      <c r="G30" s="178"/>
      <c r="H30" s="179">
        <v>8.1</v>
      </c>
      <c r="I30" s="264">
        <f>Ambassadeur!I30+'Filleul 1'!I30+'Filleul 2'!I30+'Filleul 3'!I30+'Filleul 4'!I30+'Filleul 5'!I30+'Filleul 6'!I30+'Filleul 7'!I30+'Filleul 8'!I30+'Filleul 9'!I30+'Filleul 10'!I30</f>
        <v>0</v>
      </c>
      <c r="J30" s="280"/>
      <c r="K30" s="281"/>
      <c r="L30" s="182"/>
      <c r="M30" s="244"/>
      <c r="N30" s="162"/>
      <c r="O30" s="293"/>
      <c r="P30" s="294"/>
      <c r="Q30" s="294"/>
      <c r="R30" s="295"/>
      <c r="S30" s="187"/>
      <c r="T30" s="244"/>
      <c r="U30" s="162"/>
      <c r="V30" s="293"/>
      <c r="W30" s="294"/>
      <c r="X30" s="294"/>
      <c r="Y30" s="295"/>
      <c r="Z30" s="182"/>
      <c r="AA30" s="244"/>
      <c r="AB30" s="162"/>
      <c r="AC30" s="293"/>
      <c r="AD30" s="294"/>
      <c r="AE30" s="294"/>
      <c r="AF30" s="295"/>
      <c r="AH30" s="244"/>
      <c r="AI30" s="162"/>
      <c r="AJ30" s="293"/>
      <c r="AK30" s="294"/>
      <c r="AL30" s="294"/>
      <c r="AM30" s="295"/>
      <c r="AO30" s="274">
        <f>I30*H30</f>
        <v>0</v>
      </c>
    </row>
    <row r="31" spans="1:43" ht="5" customHeight="1" thickBot="1">
      <c r="G31" s="214"/>
      <c r="H31" s="215"/>
      <c r="I31" s="265"/>
      <c r="J31" s="216"/>
      <c r="K31" s="216"/>
      <c r="M31" s="154"/>
      <c r="O31" s="216"/>
      <c r="P31" s="216"/>
      <c r="Q31" s="216"/>
      <c r="R31" s="216"/>
      <c r="T31" s="154"/>
      <c r="V31" s="216"/>
      <c r="W31" s="216"/>
      <c r="X31" s="216"/>
      <c r="Y31" s="216"/>
      <c r="AA31" s="154"/>
      <c r="AC31" s="216"/>
      <c r="AD31" s="216"/>
      <c r="AE31" s="216"/>
      <c r="AF31" s="216"/>
      <c r="AH31" s="154"/>
      <c r="AJ31" s="216"/>
      <c r="AK31" s="216"/>
      <c r="AL31" s="216"/>
      <c r="AM31" s="216"/>
      <c r="AO31" s="277"/>
    </row>
    <row r="32" spans="1:43" ht="50" customHeight="1">
      <c r="A32" s="299" t="s">
        <v>16</v>
      </c>
      <c r="B32" s="162"/>
      <c r="C32" s="22" t="s">
        <v>18</v>
      </c>
      <c r="D32" s="106" t="s">
        <v>41</v>
      </c>
      <c r="E32" s="6"/>
      <c r="F32" s="27"/>
      <c r="G32" s="114"/>
      <c r="H32" s="66">
        <v>7.7</v>
      </c>
      <c r="I32" s="264">
        <f>Ambassadeur!I32+'Filleul 1'!I32+'Filleul 2'!I32+'Filleul 3'!I32+'Filleul 4'!I32+'Filleul 5'!I32+'Filleul 6'!I32+'Filleul 7'!I32+'Filleul 8'!I32+'Filleul 9'!I32+'Filleul 10'!I32</f>
        <v>0</v>
      </c>
      <c r="J32" s="217"/>
      <c r="K32" s="218"/>
      <c r="L32" s="182"/>
      <c r="M32" s="195"/>
      <c r="N32" s="162"/>
      <c r="O32" s="219"/>
      <c r="P32" s="217"/>
      <c r="Q32" s="217"/>
      <c r="R32" s="218"/>
      <c r="S32" s="187"/>
      <c r="T32" s="220"/>
      <c r="U32" s="162"/>
      <c r="V32" s="219"/>
      <c r="W32" s="217"/>
      <c r="X32" s="217"/>
      <c r="Y32" s="218"/>
      <c r="Z32" s="182"/>
      <c r="AA32" s="220"/>
      <c r="AB32" s="162"/>
      <c r="AC32" s="219"/>
      <c r="AD32" s="217"/>
      <c r="AE32" s="217"/>
      <c r="AF32" s="218"/>
      <c r="AH32" s="220"/>
      <c r="AI32" s="162"/>
      <c r="AJ32" s="219"/>
      <c r="AK32" s="217"/>
      <c r="AL32" s="217"/>
      <c r="AM32" s="218"/>
      <c r="AO32" s="274">
        <f>I32*H32</f>
        <v>0</v>
      </c>
    </row>
    <row r="33" spans="1:41" ht="50" customHeight="1">
      <c r="A33" s="300"/>
      <c r="B33" s="162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264">
        <f>Ambassadeur!I33+'Filleul 1'!I33+'Filleul 2'!I33+'Filleul 3'!I33+'Filleul 4'!I33+'Filleul 5'!I33+'Filleul 6'!I33+'Filleul 7'!I33+'Filleul 8'!I33+'Filleul 9'!I33+'Filleul 10'!I33</f>
        <v>0</v>
      </c>
      <c r="J33" s="221"/>
      <c r="K33" s="222"/>
      <c r="L33" s="182"/>
      <c r="M33" s="203"/>
      <c r="N33" s="162"/>
      <c r="O33" s="223"/>
      <c r="P33" s="221"/>
      <c r="Q33" s="221"/>
      <c r="R33" s="222"/>
      <c r="S33" s="187"/>
      <c r="T33" s="224"/>
      <c r="U33" s="162"/>
      <c r="V33" s="223"/>
      <c r="W33" s="221"/>
      <c r="X33" s="221"/>
      <c r="Y33" s="222"/>
      <c r="Z33" s="182"/>
      <c r="AA33" s="224"/>
      <c r="AB33" s="162"/>
      <c r="AC33" s="223"/>
      <c r="AD33" s="221"/>
      <c r="AE33" s="221"/>
      <c r="AF33" s="222"/>
      <c r="AH33" s="224"/>
      <c r="AI33" s="162"/>
      <c r="AJ33" s="223"/>
      <c r="AK33" s="221"/>
      <c r="AL33" s="221"/>
      <c r="AM33" s="222"/>
      <c r="AO33" s="274">
        <f>I33*H33</f>
        <v>0</v>
      </c>
    </row>
    <row r="34" spans="1:41" ht="50" customHeight="1">
      <c r="A34" s="300"/>
      <c r="B34" s="162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264">
        <f>Ambassadeur!I34+'Filleul 1'!I34+'Filleul 2'!I34+'Filleul 3'!I34+'Filleul 4'!I34+'Filleul 5'!I34+'Filleul 6'!I34+'Filleul 7'!I34+'Filleul 8'!I34+'Filleul 9'!I34+'Filleul 10'!I34</f>
        <v>0</v>
      </c>
      <c r="J34" s="221"/>
      <c r="K34" s="222"/>
      <c r="L34" s="182"/>
      <c r="M34" s="209">
        <v>2017</v>
      </c>
      <c r="N34" s="162"/>
      <c r="O34" s="225"/>
      <c r="P34" s="221"/>
      <c r="Q34" s="210">
        <v>30.5</v>
      </c>
      <c r="R34" s="264">
        <f>Ambassadeur!R34+'Filleul 1'!R34+'Filleul 2'!R34+'Filleul 3'!R34+'Filleul 4'!R34+'Filleul 5'!R34+'Filleul 6'!R34+'Filleul 7'!R34+'Filleul 8'!R34+'Filleul 9'!R34+'Filleul 10'!R34</f>
        <v>0</v>
      </c>
      <c r="S34" s="187"/>
      <c r="T34" s="224"/>
      <c r="U34" s="162"/>
      <c r="V34" s="225"/>
      <c r="W34" s="221"/>
      <c r="X34" s="221"/>
      <c r="Y34" s="222"/>
      <c r="Z34" s="182"/>
      <c r="AA34" s="224"/>
      <c r="AB34" s="162"/>
      <c r="AC34" s="225"/>
      <c r="AD34" s="221"/>
      <c r="AE34" s="221"/>
      <c r="AF34" s="222"/>
      <c r="AH34" s="224"/>
      <c r="AI34" s="162"/>
      <c r="AJ34" s="225"/>
      <c r="AK34" s="221"/>
      <c r="AL34" s="221"/>
      <c r="AM34" s="222"/>
      <c r="AO34" s="274">
        <f>I34*H34+R34*Q34</f>
        <v>0</v>
      </c>
    </row>
    <row r="35" spans="1:41" ht="50" customHeight="1">
      <c r="A35" s="300"/>
      <c r="B35" s="162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264">
        <f>Ambassadeur!I35+'Filleul 1'!I35+'Filleul 2'!I35+'Filleul 3'!I35+'Filleul 4'!I35+'Filleul 5'!I35+'Filleul 6'!I35+'Filleul 7'!I35+'Filleul 8'!I35+'Filleul 9'!I35+'Filleul 10'!I35</f>
        <v>0</v>
      </c>
      <c r="J35" s="210">
        <f>(H35*2)+4.8</f>
        <v>26.2</v>
      </c>
      <c r="K35" s="264">
        <f>Ambassadeur!K35+'Filleul 1'!K35+'Filleul 2'!K35+'Filleul 3'!K35+'Filleul 4'!K35+'Filleul 5'!K35+'Filleul 6'!K35+'Filleul 7'!K35+'Filleul 8'!K35+'Filleul 9'!K35+'Filleul 10'!K35</f>
        <v>0</v>
      </c>
      <c r="L35" s="226"/>
      <c r="M35" s="209">
        <v>2021</v>
      </c>
      <c r="N35" s="162"/>
      <c r="O35" s="227">
        <f>ROUND(H35*1.15,1)</f>
        <v>12.3</v>
      </c>
      <c r="P35" s="264">
        <f>Ambassadeur!P35+'Filleul 1'!P35+'Filleul 2'!P35+'Filleul 3'!P35+'Filleul 4'!P35+'Filleul 5'!P35+'Filleul 6'!P35+'Filleul 7'!P35+'Filleul 8'!P35+'Filleul 9'!P35+'Filleul 10'!P35</f>
        <v>0</v>
      </c>
      <c r="Q35" s="230">
        <f>ROUND(J35*1.15,1)</f>
        <v>30.1</v>
      </c>
      <c r="R35" s="264">
        <f>Ambassadeur!R35+'Filleul 1'!R35+'Filleul 2'!R35+'Filleul 3'!R35+'Filleul 4'!R35+'Filleul 5'!R35+'Filleul 6'!R35+'Filleul 7'!R35+'Filleul 8'!R35+'Filleul 9'!R35+'Filleul 10'!R35</f>
        <v>0</v>
      </c>
      <c r="S35" s="187"/>
      <c r="T35" s="209">
        <v>2020</v>
      </c>
      <c r="U35" s="162"/>
      <c r="V35" s="227">
        <f>ROUND(H35*1.15*1.15,1)</f>
        <v>14.2</v>
      </c>
      <c r="W35" s="264">
        <f>Ambassadeur!W35+'Filleul 1'!W35+'Filleul 2'!W35+'Filleul 3'!W35+'Filleul 4'!W35+'Filleul 5'!W35+'Filleul 6'!W35+'Filleul 7'!W35+'Filleul 8'!W35+'Filleul 9'!W35+'Filleul 10'!W35</f>
        <v>0</v>
      </c>
      <c r="X35" s="221"/>
      <c r="Y35" s="222"/>
      <c r="Z35" s="187"/>
      <c r="AA35" s="209">
        <v>2018</v>
      </c>
      <c r="AB35" s="162"/>
      <c r="AC35" s="223"/>
      <c r="AD35" s="221"/>
      <c r="AE35" s="210">
        <f>ROUND(J35*1.15*1.15*1.1*1.1,1)</f>
        <v>41.9</v>
      </c>
      <c r="AF35" s="264">
        <f>Ambassadeur!AF35+'Filleul 1'!AF35+'Filleul 2'!AF35+'Filleul 3'!AF35+'Filleul 4'!AF35+'Filleul 5'!AF35+'Filleul 6'!AF35+'Filleul 7'!AF35+'Filleul 8'!AF35+'Filleul 9'!AF35+'Filleul 10'!AF35</f>
        <v>0</v>
      </c>
      <c r="AH35" s="209">
        <v>2017</v>
      </c>
      <c r="AI35" s="162"/>
      <c r="AJ35" s="210">
        <f>ROUND(H35*1.15*1.15*1.1*1.1*1.1,1)</f>
        <v>18.8</v>
      </c>
      <c r="AK35" s="264">
        <f>Ambassadeur!AK35+'Filleul 1'!AK35+'Filleul 2'!AK35+'Filleul 3'!AK35+'Filleul 4'!AK35+'Filleul 5'!AK35+'Filleul 6'!AK35+'Filleul 7'!AK35+'Filleul 8'!AK35+'Filleul 9'!AK35+'Filleul 10'!AK35</f>
        <v>0</v>
      </c>
      <c r="AL35" s="210">
        <f>ROUND(AE35*1.1,1)</f>
        <v>46.1</v>
      </c>
      <c r="AM35" s="264">
        <f>Ambassadeur!AM35+'Filleul 1'!AM35+'Filleul 2'!AM35+'Filleul 3'!AM35+'Filleul 4'!AM35+'Filleul 5'!AM35+'Filleul 6'!AM35+'Filleul 7'!AM35+'Filleul 8'!AM35+'Filleul 9'!AM35+'Filleul 10'!AM35</f>
        <v>0</v>
      </c>
      <c r="AO35" s="275">
        <f>I35*H35+K35*J35+P35*O35+R35*Q35+W35*V35+AF35*AE35+AK35*AJ35+AM35*AL35</f>
        <v>0</v>
      </c>
    </row>
    <row r="36" spans="1:41" ht="50" customHeight="1">
      <c r="A36" s="300"/>
      <c r="B36" s="162"/>
      <c r="C36" s="23" t="s">
        <v>22</v>
      </c>
      <c r="D36" s="108" t="s">
        <v>64</v>
      </c>
      <c r="E36" s="6"/>
      <c r="F36" s="27">
        <v>2018</v>
      </c>
      <c r="G36" s="114"/>
      <c r="H36" s="69"/>
      <c r="I36" s="266"/>
      <c r="J36" s="210">
        <v>38.1</v>
      </c>
      <c r="K36" s="264">
        <f>Ambassadeur!K36+'Filleul 1'!K36+'Filleul 2'!K36+'Filleul 3'!K36+'Filleul 4'!K36+'Filleul 5'!K36+'Filleul 6'!K36+'Filleul 7'!K36+'Filleul 8'!K36+'Filleul 9'!K36+'Filleul 10'!K36</f>
        <v>0</v>
      </c>
      <c r="L36" s="182"/>
      <c r="M36" s="209">
        <v>2017</v>
      </c>
      <c r="N36" s="162"/>
      <c r="O36" s="229"/>
      <c r="P36" s="218"/>
      <c r="Q36" s="230">
        <f>ROUND(J36*1.1,1)</f>
        <v>41.9</v>
      </c>
      <c r="R36" s="264">
        <f>Ambassadeur!R36+'Filleul 1'!R36+'Filleul 2'!R36+'Filleul 3'!R36+'Filleul 4'!R36+'Filleul 5'!R36+'Filleul 6'!R36+'Filleul 7'!R36+'Filleul 8'!R36+'Filleul 9'!R36+'Filleul 10'!R36</f>
        <v>0</v>
      </c>
      <c r="S36" s="187"/>
      <c r="T36" s="203"/>
      <c r="U36" s="162"/>
      <c r="V36" s="225"/>
      <c r="W36" s="231"/>
      <c r="X36" s="221"/>
      <c r="Y36" s="222"/>
      <c r="Z36" s="182"/>
      <c r="AA36" s="203"/>
      <c r="AB36" s="162"/>
      <c r="AC36" s="223"/>
      <c r="AD36" s="266"/>
      <c r="AE36" s="221"/>
      <c r="AF36" s="222"/>
      <c r="AH36" s="203"/>
      <c r="AI36" s="162"/>
      <c r="AJ36" s="223"/>
      <c r="AK36" s="221"/>
      <c r="AL36" s="221"/>
      <c r="AM36" s="222"/>
      <c r="AO36" s="275">
        <f>K36*J36+R36*Q36</f>
        <v>0</v>
      </c>
    </row>
    <row r="37" spans="1:41" ht="50" customHeight="1">
      <c r="A37" s="300"/>
      <c r="B37" s="162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264">
        <f>Ambassadeur!I37+'Filleul 1'!I37+'Filleul 2'!I37+'Filleul 3'!I37+'Filleul 4'!I37+'Filleul 5'!I37+'Filleul 6'!I37+'Filleul 7'!I37+'Filleul 8'!I37+'Filleul 9'!I37+'Filleul 10'!I37</f>
        <v>0</v>
      </c>
      <c r="J37" s="210">
        <f>(H37*2)+4.8</f>
        <v>30.6</v>
      </c>
      <c r="K37" s="264">
        <f>Ambassadeur!K37+'Filleul 1'!K37+'Filleul 2'!K37+'Filleul 3'!K37+'Filleul 4'!K37+'Filleul 5'!K37+'Filleul 6'!K37+'Filleul 7'!K37+'Filleul 8'!K37+'Filleul 9'!K37+'Filleul 10'!K37</f>
        <v>0</v>
      </c>
      <c r="L37" s="182"/>
      <c r="M37" s="209">
        <v>2019</v>
      </c>
      <c r="N37" s="162"/>
      <c r="O37" s="232"/>
      <c r="P37" s="221"/>
      <c r="Q37" s="210">
        <f>ROUND(J37*1.2,1)</f>
        <v>36.700000000000003</v>
      </c>
      <c r="R37" s="264">
        <f>Ambassadeur!R37+'Filleul 1'!R37+'Filleul 2'!R37+'Filleul 3'!R37+'Filleul 4'!R37+'Filleul 5'!R37+'Filleul 6'!R37+'Filleul 7'!R37+'Filleul 8'!R37+'Filleul 9'!R37+'Filleul 10'!R37</f>
        <v>0</v>
      </c>
      <c r="S37" s="187"/>
      <c r="T37" s="209">
        <v>2018</v>
      </c>
      <c r="U37" s="162"/>
      <c r="V37" s="225"/>
      <c r="W37" s="233"/>
      <c r="X37" s="230">
        <f>ROUND(Q37*1.2,1)</f>
        <v>44</v>
      </c>
      <c r="Y37" s="264">
        <f>Ambassadeur!Y37+'Filleul 1'!Y37+'Filleul 2'!Y37+'Filleul 3'!Y37+'Filleul 4'!Y37+'Filleul 5'!Y37+'Filleul 6'!Y37+'Filleul 7'!Y37+'Filleul 8'!Y37+'Filleul 9'!Y37+'Filleul 10'!Y37</f>
        <v>0</v>
      </c>
      <c r="Z37" s="182"/>
      <c r="AA37" s="209">
        <v>2017</v>
      </c>
      <c r="AB37" s="162"/>
      <c r="AC37" s="210">
        <f>ROUND(H37*1.2*1.2*1.15,1)</f>
        <v>21.4</v>
      </c>
      <c r="AD37" s="264">
        <f>Ambassadeur!AD37+'Filleul 1'!AD37+'Filleul 2'!AD37+'Filleul 3'!AD37+'Filleul 4'!AD37+'Filleul 5'!AD37+'Filleul 6'!AD37+'Filleul 7'!AD37+'Filleul 8'!AD37+'Filleul 9'!AD37+'Filleul 10'!AD37</f>
        <v>0</v>
      </c>
      <c r="AE37" s="210">
        <f>ROUND(X37*1.15,1)</f>
        <v>50.6</v>
      </c>
      <c r="AF37" s="264">
        <f>Ambassadeur!AF37+'Filleul 1'!AF37+'Filleul 2'!AF37+'Filleul 3'!AF37+'Filleul 4'!AF37+'Filleul 5'!AF37+'Filleul 6'!AF37+'Filleul 7'!AF37+'Filleul 8'!AF37+'Filleul 9'!AF37+'Filleul 10'!AF37</f>
        <v>0</v>
      </c>
      <c r="AH37" s="209">
        <v>2016</v>
      </c>
      <c r="AI37" s="162"/>
      <c r="AJ37" s="223"/>
      <c r="AK37" s="221"/>
      <c r="AL37" s="210">
        <f>ROUND(AE37*1.15,1)</f>
        <v>58.2</v>
      </c>
      <c r="AM37" s="264">
        <f>Ambassadeur!AM37+'Filleul 1'!AM37+'Filleul 2'!AM37+'Filleul 3'!AM37+'Filleul 4'!AM37+'Filleul 5'!AM37+'Filleul 6'!AM37+'Filleul 7'!AM37+'Filleul 8'!AM37+'Filleul 9'!AM37+'Filleul 10'!AM37</f>
        <v>0</v>
      </c>
      <c r="AO37" s="275">
        <f>I37*H37+K37*J37+Q37*R37+Y37*X37+AD37*AC37+AE37*AF37+AM37*AL37</f>
        <v>0</v>
      </c>
    </row>
    <row r="38" spans="1:41" ht="50" customHeight="1">
      <c r="A38" s="300"/>
      <c r="B38" s="162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264">
        <f>Ambassadeur!I38+'Filleul 1'!I38+'Filleul 2'!I38+'Filleul 3'!I38+'Filleul 4'!I38+'Filleul 5'!I38+'Filleul 6'!I38+'Filleul 7'!I38+'Filleul 8'!I38+'Filleul 9'!I38+'Filleul 10'!I38</f>
        <v>0</v>
      </c>
      <c r="J38" s="221"/>
      <c r="K38" s="222"/>
      <c r="L38" s="182"/>
      <c r="M38" s="209">
        <v>2017</v>
      </c>
      <c r="N38" s="162"/>
      <c r="O38" s="234">
        <f>ROUND(H38*1.2,1)</f>
        <v>27.4</v>
      </c>
      <c r="P38" s="264">
        <f>Ambassadeur!P38+'Filleul 1'!P38+'Filleul 2'!P38+'Filleul 3'!P38+'Filleul 4'!P38+'Filleul 5'!P38+'Filleul 6'!P38+'Filleul 7'!P38+'Filleul 8'!P38+'Filleul 9'!P38+'Filleul 10'!P38</f>
        <v>0</v>
      </c>
      <c r="Q38" s="235"/>
      <c r="R38" s="222"/>
      <c r="S38" s="187"/>
      <c r="T38" s="209">
        <v>2016</v>
      </c>
      <c r="U38" s="162"/>
      <c r="V38" s="227">
        <f>ROUND(O38*1.2,1)</f>
        <v>32.9</v>
      </c>
      <c r="W38" s="264">
        <f>Ambassadeur!W38+'Filleul 1'!W38+'Filleul 2'!W38+'Filleul 3'!W38+'Filleul 4'!W38+'Filleul 5'!W38+'Filleul 6'!W38+'Filleul 7'!W38+'Filleul 8'!W38+'Filleul 9'!W38+'Filleul 10'!W38</f>
        <v>0</v>
      </c>
      <c r="X38" s="221"/>
      <c r="Y38" s="222"/>
      <c r="Z38" s="182"/>
      <c r="AA38" s="224"/>
      <c r="AB38" s="162"/>
      <c r="AC38" s="223"/>
      <c r="AD38" s="221"/>
      <c r="AE38" s="221"/>
      <c r="AF38" s="222"/>
      <c r="AH38" s="224"/>
      <c r="AI38" s="162"/>
      <c r="AJ38" s="223"/>
      <c r="AK38" s="221"/>
      <c r="AL38" s="221"/>
      <c r="AM38" s="222"/>
      <c r="AO38" s="274">
        <f>I38*H38+P38*O38+W38*V38</f>
        <v>0</v>
      </c>
    </row>
    <row r="39" spans="1:41" ht="50" customHeight="1">
      <c r="A39" s="300"/>
      <c r="B39" s="162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264">
        <f>Ambassadeur!I39+'Filleul 1'!I39+'Filleul 2'!I39+'Filleul 3'!I39+'Filleul 4'!I39+'Filleul 5'!I39+'Filleul 6'!I39+'Filleul 7'!I39+'Filleul 8'!I39+'Filleul 9'!I39+'Filleul 10'!I39</f>
        <v>0</v>
      </c>
      <c r="J39" s="236"/>
      <c r="K39" s="237"/>
      <c r="L39" s="182"/>
      <c r="M39" s="208">
        <v>2020</v>
      </c>
      <c r="N39" s="178"/>
      <c r="O39" s="210">
        <f>ROUND(H39*1.15,1)</f>
        <v>19.899999999999999</v>
      </c>
      <c r="P39" s="264">
        <f>Ambassadeur!P39+'Filleul 1'!P39+'Filleul 2'!P39+'Filleul 3'!P39+'Filleul 4'!P39+'Filleul 5'!P39+'Filleul 6'!P39+'Filleul 7'!P39+'Filleul 8'!P39+'Filleul 9'!P39+'Filleul 10'!P39</f>
        <v>0</v>
      </c>
      <c r="Q39" s="236"/>
      <c r="R39" s="237"/>
      <c r="S39" s="182"/>
      <c r="T39" s="209">
        <v>2019</v>
      </c>
      <c r="U39" s="162"/>
      <c r="V39" s="210">
        <f>ROUND(H39*1.15*1.15,1)</f>
        <v>22.9</v>
      </c>
      <c r="W39" s="264">
        <f>Ambassadeur!W39+'Filleul 1'!W39+'Filleul 2'!W39+'Filleul 3'!W39+'Filleul 4'!W39+'Filleul 5'!W39+'Filleul 6'!W39+'Filleul 7'!W39+'Filleul 8'!W39+'Filleul 9'!W39+'Filleul 10'!W39</f>
        <v>0</v>
      </c>
      <c r="X39" s="238"/>
      <c r="Y39" s="222"/>
      <c r="Z39" s="187"/>
      <c r="AA39" s="209">
        <v>2018</v>
      </c>
      <c r="AB39" s="162"/>
      <c r="AC39" s="225"/>
      <c r="AD39" s="221"/>
      <c r="AE39" s="210">
        <f>ROUND(((H39*2)+4.8)*1.15*1.15*1.1,1)</f>
        <v>57.3</v>
      </c>
      <c r="AF39" s="264">
        <f>Ambassadeur!AF39+'Filleul 1'!AF39+'Filleul 2'!AF39+'Filleul 3'!AF39+'Filleul 4'!AF39+'Filleul 5'!AF39+'Filleul 6'!AF39+'Filleul 7'!AF39+'Filleul 8'!AF39+'Filleul 9'!AF39+'Filleul 10'!AF39</f>
        <v>0</v>
      </c>
      <c r="AH39" s="224"/>
      <c r="AI39" s="162"/>
      <c r="AJ39" s="223"/>
      <c r="AK39" s="221"/>
      <c r="AL39" s="221"/>
      <c r="AM39" s="222"/>
      <c r="AO39" s="275">
        <f>I39*H39+P39*O39+W39*V39+AF39*AE39</f>
        <v>0</v>
      </c>
    </row>
    <row r="40" spans="1:41" ht="50" customHeight="1" thickBot="1">
      <c r="A40" s="301"/>
      <c r="B40" s="162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6"/>
      <c r="J40" s="234">
        <f>(H40*2)+4.8</f>
        <v>39.4</v>
      </c>
      <c r="K40" s="264">
        <f>Ambassadeur!K40+'Filleul 1'!K40+'Filleul 2'!K40+'Filleul 3'!K40+'Filleul 4'!K40+'Filleul 5'!K40+'Filleul 6'!K40+'Filleul 7'!K40+'Filleul 8'!K40+'Filleul 9'!K40+'Filleul 10'!K40</f>
        <v>0</v>
      </c>
      <c r="L40" s="182"/>
      <c r="M40" s="209">
        <v>2019</v>
      </c>
      <c r="N40" s="162"/>
      <c r="O40" s="228"/>
      <c r="P40" s="241"/>
      <c r="Q40" s="234">
        <f>ROUND(J40*1.15,1)</f>
        <v>45.3</v>
      </c>
      <c r="R40" s="264">
        <f>Ambassadeur!R40+'Filleul 1'!R40+'Filleul 2'!R40+'Filleul 3'!R40+'Filleul 4'!R40+'Filleul 5'!R40+'Filleul 6'!R40+'Filleul 7'!R40+'Filleul 8'!R40+'Filleul 9'!R40+'Filleul 10'!R40</f>
        <v>0</v>
      </c>
      <c r="S40" s="187"/>
      <c r="T40" s="183"/>
      <c r="U40" s="162"/>
      <c r="V40" s="232"/>
      <c r="W40" s="242"/>
      <c r="X40" s="243"/>
      <c r="Y40" s="237"/>
      <c r="Z40" s="182"/>
      <c r="AA40" s="244"/>
      <c r="AB40" s="162"/>
      <c r="AC40" s="245"/>
      <c r="AD40" s="242"/>
      <c r="AE40" s="242"/>
      <c r="AF40" s="237"/>
      <c r="AH40" s="244"/>
      <c r="AI40" s="162"/>
      <c r="AJ40" s="245"/>
      <c r="AK40" s="242"/>
      <c r="AL40" s="242"/>
      <c r="AM40" s="237"/>
      <c r="AO40" s="275">
        <f>K40*J40+Q40*R40</f>
        <v>0</v>
      </c>
    </row>
    <row r="41" spans="1:41" ht="5" customHeight="1" thickBot="1">
      <c r="H41" s="246"/>
      <c r="I41" s="267"/>
      <c r="J41" s="247"/>
      <c r="K41" s="247"/>
      <c r="AO41" s="277"/>
    </row>
    <row r="42" spans="1:41" ht="50" customHeight="1">
      <c r="A42" s="302" t="s">
        <v>29</v>
      </c>
      <c r="B42" s="162"/>
      <c r="C42" s="248" t="s">
        <v>27</v>
      </c>
      <c r="D42" s="249" t="s">
        <v>44</v>
      </c>
      <c r="E42" s="176"/>
      <c r="F42" s="208"/>
      <c r="G42" s="162"/>
      <c r="H42" s="179">
        <v>10.4</v>
      </c>
      <c r="I42" s="264">
        <f>Ambassadeur!I42+'Filleul 1'!I38+'Filleul 2'!I38+'Filleul 3'!I38+'Filleul 4'!I38+'Filleul 5'!I38+'Filleul 6'!I38+'Filleul 7'!I38+'Filleul 8'!I38+'Filleul 9'!I38+'Filleul 10'!I38</f>
        <v>0</v>
      </c>
      <c r="J42" s="250"/>
      <c r="K42" s="250"/>
      <c r="L42" s="250"/>
      <c r="M42" s="250"/>
      <c r="N42" s="250"/>
      <c r="O42" s="250"/>
      <c r="P42" s="250"/>
      <c r="Q42" s="250"/>
      <c r="R42" s="251"/>
      <c r="S42" s="252"/>
      <c r="T42" s="162"/>
      <c r="U42" s="253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O42" s="274">
        <f>I42*H42</f>
        <v>0</v>
      </c>
    </row>
    <row r="43" spans="1:41" ht="50" customHeight="1" thickBot="1">
      <c r="A43" s="303"/>
      <c r="B43" s="162"/>
      <c r="C43" s="239" t="s">
        <v>28</v>
      </c>
      <c r="D43" s="240" t="s">
        <v>66</v>
      </c>
      <c r="E43" s="176"/>
      <c r="F43" s="200"/>
      <c r="G43" s="162"/>
      <c r="H43" s="179">
        <v>9.5</v>
      </c>
      <c r="I43" s="264">
        <f>Ambassadeur!I43+'Filleul 1'!I39+'Filleul 2'!I39+'Filleul 3'!I39+'Filleul 4'!I39+'Filleul 5'!I39+'Filleul 6'!I39+'Filleul 7'!I39+'Filleul 8'!I39+'Filleul 9'!I39+'Filleul 10'!I39</f>
        <v>0</v>
      </c>
      <c r="J43" s="255"/>
      <c r="K43" s="255"/>
      <c r="L43" s="255"/>
      <c r="M43" s="255"/>
      <c r="N43" s="255"/>
      <c r="O43" s="255"/>
      <c r="P43" s="255"/>
      <c r="Q43" s="255"/>
      <c r="R43" s="251"/>
      <c r="S43" s="252"/>
      <c r="T43" s="162"/>
      <c r="U43" s="256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6"/>
      <c r="AO43" s="274">
        <f>I43*H43</f>
        <v>0</v>
      </c>
    </row>
    <row r="44" spans="1:41" ht="5" customHeight="1" thickBot="1">
      <c r="H44" s="246"/>
      <c r="I44" s="267"/>
      <c r="J44" s="255"/>
      <c r="K44" s="255"/>
      <c r="L44" s="255"/>
      <c r="M44" s="255"/>
      <c r="N44" s="255"/>
      <c r="O44" s="255"/>
      <c r="P44" s="255"/>
      <c r="Q44" s="255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O44" s="276"/>
    </row>
    <row r="45" spans="1:41" ht="5" customHeight="1" thickBot="1">
      <c r="D45" s="258"/>
      <c r="E45" s="258"/>
      <c r="F45" s="258"/>
      <c r="G45" s="258"/>
      <c r="H45" s="258"/>
      <c r="I45" s="258"/>
      <c r="J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O45" s="277"/>
    </row>
    <row r="46" spans="1:41" ht="27" customHeight="1" thickBot="1">
      <c r="C46" s="258"/>
      <c r="D46" s="258"/>
      <c r="E46" s="258"/>
      <c r="F46" s="258"/>
      <c r="G46" s="258"/>
      <c r="H46" s="258"/>
      <c r="I46" s="258"/>
      <c r="J46" s="258"/>
      <c r="K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L46" s="312" t="s">
        <v>35</v>
      </c>
      <c r="AM46" s="313"/>
      <c r="AO46" s="316">
        <f>SUM(AO13:AO44)</f>
        <v>0</v>
      </c>
    </row>
    <row r="47" spans="1:41" ht="45" customHeight="1" thickBot="1">
      <c r="C47" s="258"/>
      <c r="D47" s="258"/>
      <c r="E47" s="258"/>
      <c r="F47" s="258"/>
      <c r="G47" s="258"/>
      <c r="H47" s="258"/>
      <c r="I47" s="258"/>
      <c r="J47" s="258"/>
      <c r="K47" s="258"/>
      <c r="O47" s="310" t="s">
        <v>80</v>
      </c>
      <c r="P47" s="311"/>
      <c r="Q47" s="311"/>
      <c r="R47" s="311"/>
      <c r="S47" s="311"/>
      <c r="T47" s="318" t="e">
        <f>COUNTIFS(#REF!,"oui")</f>
        <v>#REF!</v>
      </c>
      <c r="U47" s="319"/>
      <c r="V47" s="320"/>
      <c r="W47" s="258"/>
      <c r="X47" s="310" t="s">
        <v>83</v>
      </c>
      <c r="Y47" s="311"/>
      <c r="Z47" s="311"/>
      <c r="AA47" s="311"/>
      <c r="AB47" s="311"/>
      <c r="AC47" s="311"/>
      <c r="AD47" s="268" t="e">
        <f>5+T47</f>
        <v>#REF!</v>
      </c>
      <c r="AE47" s="259" t="s">
        <v>81</v>
      </c>
      <c r="AL47" s="314"/>
      <c r="AM47" s="315"/>
      <c r="AO47" s="317"/>
    </row>
    <row r="48" spans="1:41" ht="19" customHeight="1" thickBot="1">
      <c r="AO48" s="278"/>
    </row>
    <row r="49" spans="38:41">
      <c r="AL49" s="304" t="s">
        <v>82</v>
      </c>
      <c r="AM49" s="305"/>
      <c r="AO49" s="308" t="e">
        <f>ROUND(AO46*AD47/100,1)</f>
        <v>#REF!</v>
      </c>
    </row>
    <row r="50" spans="38:41" ht="20" thickBot="1">
      <c r="AL50" s="306"/>
      <c r="AM50" s="307"/>
      <c r="AO50" s="309"/>
    </row>
  </sheetData>
  <sheetProtection algorithmName="SHA-512" hashValue="RbSDCu16LjsSxj/s6HMphD3YWRGEQblxA3j/nDRl2rRzIQVRTnVgOUzKl9Z0X7ct/814Q2Wvvbb8uWxq63HP7Q==" saltValue="W09PUBXdXwEJqCS6lZJAEQ==" spinCount="100000" sheet="1" selectLockedCells="1"/>
  <mergeCells count="33">
    <mergeCell ref="A1:AO1"/>
    <mergeCell ref="A2:AO2"/>
    <mergeCell ref="C4:D8"/>
    <mergeCell ref="I6:M6"/>
    <mergeCell ref="O6:P6"/>
    <mergeCell ref="Q6:W6"/>
    <mergeCell ref="F9:K9"/>
    <mergeCell ref="M9:AM9"/>
    <mergeCell ref="H11:I11"/>
    <mergeCell ref="J11:K11"/>
    <mergeCell ref="O11:P11"/>
    <mergeCell ref="Q11:R11"/>
    <mergeCell ref="V11:W11"/>
    <mergeCell ref="X11:Y11"/>
    <mergeCell ref="AC11:AD11"/>
    <mergeCell ref="AE11:AF11"/>
    <mergeCell ref="AJ11:AK11"/>
    <mergeCell ref="AL11:AM11"/>
    <mergeCell ref="A15:A24"/>
    <mergeCell ref="A32:A40"/>
    <mergeCell ref="A42:A43"/>
    <mergeCell ref="AL49:AM50"/>
    <mergeCell ref="AO49:AO50"/>
    <mergeCell ref="O47:S47"/>
    <mergeCell ref="AL46:AM47"/>
    <mergeCell ref="AO46:AO47"/>
    <mergeCell ref="T47:V47"/>
    <mergeCell ref="X47:AC47"/>
    <mergeCell ref="C25:D25"/>
    <mergeCell ref="C26:D26"/>
    <mergeCell ref="C27:D27"/>
    <mergeCell ref="C29:D29"/>
    <mergeCell ref="A29:A30"/>
  </mergeCells>
  <printOptions horizontalCentered="1" verticalCentered="1"/>
  <pageMargins left="0.2" right="0.2" top="0.25" bottom="0.25" header="0" footer="0"/>
  <pageSetup paperSize="9" scale="42" orientation="portrait" r:id="rId1"/>
  <ignoredErrors>
    <ignoredError sqref="P19 P3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7545-4277-554A-9003-4D7F9F29C1A0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1fR7IFMKS1Oz3n10j2t2f/rgFtd7p5ujIfKycX9+vWrDD81ExJyqknZ+2Y8LqNpj4tlaeny4AsgR8sVQhqOaUA==" saltValue="51cUWqAvfkzPsP8QT+OSJA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F06-3407-BC48-A20F-3BAF288EA4E8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H/qicBpXSvxpawaYQDYoLOcr24cfjxC+mzbqMMNRbOiyS4RoyiN3IohQqucQWnpGUEDNN8pjInmjZKu5RJmf4w==" saltValue="gy75vAC2lnID915OL/XtVw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B955-6176-BA44-A6B8-8BCD33112270}">
  <sheetPr codeName="Feuil1">
    <pageSetUpPr fitToPage="1"/>
  </sheetPr>
  <dimension ref="A1:AQ48"/>
  <sheetViews>
    <sheetView showGridLines="0" tabSelected="1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JrlBcczNW2vw8IKkErGXt+9UzoNgMKkjaOf8/5sNhAGSh/ppzHZ2UcCQ/wi0wx6k16WMSPyZDqNrYuSHBCQiJA==" saltValue="wXxb0RQIz7mMy5BCmOj+Kg==" spinCount="100000" sheet="1" selectLockedCells="1"/>
  <mergeCells count="40">
    <mergeCell ref="AJ11:AK11"/>
    <mergeCell ref="AL11:AM11"/>
    <mergeCell ref="M9:AM9"/>
    <mergeCell ref="I6:K6"/>
    <mergeCell ref="Y5:AE5"/>
    <mergeCell ref="X11:Y11"/>
    <mergeCell ref="AE11:AF11"/>
    <mergeCell ref="A2:AO2"/>
    <mergeCell ref="A1:AO1"/>
    <mergeCell ref="I4:M4"/>
    <mergeCell ref="O4:P4"/>
    <mergeCell ref="Q4:W4"/>
    <mergeCell ref="C4:D8"/>
    <mergeCell ref="I7:K7"/>
    <mergeCell ref="J5:W5"/>
    <mergeCell ref="P6:W6"/>
    <mergeCell ref="O7:W7"/>
    <mergeCell ref="A15:A24"/>
    <mergeCell ref="AC11:AD11"/>
    <mergeCell ref="F9:K9"/>
    <mergeCell ref="H11:I11"/>
    <mergeCell ref="J11:K11"/>
    <mergeCell ref="O11:P11"/>
    <mergeCell ref="Q11:R11"/>
    <mergeCell ref="V11:W11"/>
    <mergeCell ref="A32:A40"/>
    <mergeCell ref="A42:A43"/>
    <mergeCell ref="J42:Q42"/>
    <mergeCell ref="V42:AF42"/>
    <mergeCell ref="J43:Q44"/>
    <mergeCell ref="C25:D25"/>
    <mergeCell ref="C26:D26"/>
    <mergeCell ref="C27:D27"/>
    <mergeCell ref="A29:A30"/>
    <mergeCell ref="C29:D29"/>
    <mergeCell ref="AO46:AO47"/>
    <mergeCell ref="V43:AE44"/>
    <mergeCell ref="C46:K47"/>
    <mergeCell ref="Q46:AA47"/>
    <mergeCell ref="AL46:AM47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9921-09ED-A144-B1D2-2072FD315267}">
  <sheetPr>
    <pageSetUpPr fitToPage="1"/>
  </sheetPr>
  <dimension ref="A1:AQ48"/>
  <sheetViews>
    <sheetView showGridLines="0" topLeftCell="A16" zoomScaleNormal="100" zoomScaleSheetLayoutView="180" workbookViewId="0">
      <selection activeCell="K22" sqref="K22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83" t="s">
        <v>78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5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</row>
    <row r="6" spans="1:41" ht="30" customHeight="1">
      <c r="C6" s="386"/>
      <c r="D6" s="386"/>
      <c r="F6" s="149"/>
      <c r="G6" s="39"/>
      <c r="H6" s="56" t="s">
        <v>45</v>
      </c>
      <c r="I6" s="387"/>
      <c r="J6" s="388"/>
      <c r="K6" s="388"/>
      <c r="L6" s="388"/>
      <c r="M6" s="388"/>
      <c r="N6" s="111"/>
      <c r="O6" s="389" t="s">
        <v>49</v>
      </c>
      <c r="P6" s="390"/>
      <c r="Q6" s="387"/>
      <c r="R6" s="388"/>
      <c r="S6" s="388"/>
      <c r="T6" s="388"/>
      <c r="U6" s="388"/>
      <c r="V6" s="388"/>
      <c r="W6" s="391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</row>
    <row r="7" spans="1:41" ht="30" customHeight="1">
      <c r="C7" s="386"/>
      <c r="D7" s="386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/>
  </sheetData>
  <sheetProtection algorithmName="SHA-512" hashValue="TXqeIN7u77W1P7ShCSDCYAV1gRCTHX7hxEuxX4V3XKRhCfn9It9fBkx9ou77Ai9kVHa8iZ2k5bUoMGVVB8Z+Ow==" saltValue="R+XE6YwXhtN/K5s4t5BV1Q==" spinCount="100000" sheet="1" selectLockedCells="1"/>
  <mergeCells count="34">
    <mergeCell ref="F9:K9"/>
    <mergeCell ref="M9:AM9"/>
    <mergeCell ref="A1:AO1"/>
    <mergeCell ref="A2:AO2"/>
    <mergeCell ref="C4:D8"/>
    <mergeCell ref="I6:M6"/>
    <mergeCell ref="O6:P6"/>
    <mergeCell ref="Q6:W6"/>
    <mergeCell ref="A32:A40"/>
    <mergeCell ref="H11:I11"/>
    <mergeCell ref="J11:K11"/>
    <mergeCell ref="O11:P11"/>
    <mergeCell ref="Q11:R11"/>
    <mergeCell ref="C25:D25"/>
    <mergeCell ref="C26:D26"/>
    <mergeCell ref="C27:D27"/>
    <mergeCell ref="C29:D29"/>
    <mergeCell ref="A29:A30"/>
    <mergeCell ref="AC11:AD11"/>
    <mergeCell ref="AE11:AF11"/>
    <mergeCell ref="AJ11:AK11"/>
    <mergeCell ref="AL11:AM11"/>
    <mergeCell ref="A15:A24"/>
    <mergeCell ref="V11:W11"/>
    <mergeCell ref="X11:Y11"/>
    <mergeCell ref="C46:K47"/>
    <mergeCell ref="Q46:AA47"/>
    <mergeCell ref="AL46:AM47"/>
    <mergeCell ref="AO46:AO47"/>
    <mergeCell ref="A42:A43"/>
    <mergeCell ref="J42:Q42"/>
    <mergeCell ref="V42:AF42"/>
    <mergeCell ref="J43:Q44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52C7-C1DC-4140-9CA3-5146298CA1BE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83" t="s">
        <v>67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5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92" t="s">
        <v>0</v>
      </c>
      <c r="I11" s="393"/>
      <c r="J11" s="368" t="s">
        <v>1</v>
      </c>
      <c r="K11" s="369"/>
      <c r="L11" s="4"/>
      <c r="M11" s="21" t="s">
        <v>12</v>
      </c>
      <c r="O11" s="392" t="s">
        <v>0</v>
      </c>
      <c r="P11" s="393"/>
      <c r="Q11" s="368" t="s">
        <v>1</v>
      </c>
      <c r="R11" s="369"/>
      <c r="S11" s="4"/>
      <c r="T11" s="21" t="s">
        <v>12</v>
      </c>
      <c r="V11" s="394" t="s">
        <v>0</v>
      </c>
      <c r="W11" s="395"/>
      <c r="X11" s="368" t="s">
        <v>1</v>
      </c>
      <c r="Y11" s="369"/>
      <c r="Z11" s="4"/>
      <c r="AA11" s="21" t="s">
        <v>12</v>
      </c>
      <c r="AC11" s="394" t="s">
        <v>0</v>
      </c>
      <c r="AD11" s="395"/>
      <c r="AE11" s="368" t="s">
        <v>1</v>
      </c>
      <c r="AF11" s="369"/>
      <c r="AH11" s="21" t="s">
        <v>12</v>
      </c>
      <c r="AJ11" s="394" t="s">
        <v>0</v>
      </c>
      <c r="AK11" s="395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AMHKYCkh+ZfmYAnFwya4AN+4djoeWiIA1m+crHAKhvi1bbF0/7E7qSDPscOCyPHlBlVVU5ZH1VxG3Lq9LGdyVQ==" saltValue="xscppWr256Oqf/lT2KW2Ww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6:D26"/>
    <mergeCell ref="C29:D29"/>
    <mergeCell ref="C25:D25"/>
    <mergeCell ref="C27:D27"/>
    <mergeCell ref="A29:A30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46:K47"/>
    <mergeCell ref="Q46:AA47"/>
    <mergeCell ref="A32:A40"/>
    <mergeCell ref="AL46:AM47"/>
    <mergeCell ref="AO46:AO47"/>
    <mergeCell ref="A42:A43"/>
    <mergeCell ref="J42:Q42"/>
    <mergeCell ref="V42:AF42"/>
    <mergeCell ref="J43:Q44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0C71-CC97-7E4A-9B42-D2D3305DBE05}">
  <sheetPr>
    <pageSetUpPr fitToPage="1"/>
  </sheetPr>
  <dimension ref="A1:AQ48"/>
  <sheetViews>
    <sheetView showGridLines="0" topLeftCell="A29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83" t="s">
        <v>68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5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ETv8pwAX2B7CWEsK5ajxZrJPqUS2TnXUw2+h2W+QWxTJADp//Fp2Zn8+8c2sJsDxc+LIVewBsNK0CWb4N9sjWw==" saltValue="pNqKpgjM311IOP/7QCwZ1Q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1911-2187-204E-8480-12AEF44F5DB5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69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TJWSRwD8OZ9AJHj2/FYNJ6tD3bgkUcXrn9s8/1zIftag8tyWXvBbjvP5AQKraF+U39A2cwD8j79WIMtWTcqZDQ==" saltValue="tYVw8e5LaZ2/AWWg4eenwg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F337-1CB1-C94C-8F40-5703933F4179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myhoioQOgUGPU+/m5cSMSIj/mxH9Sf0m6dCwOM+Mjpiy6Q3EgfxQgLnxza1Rcz41bLPLEF/T9xvC+g0aoyJ3Yw==" saltValue="9fcSe+QQquRK7awkkKYisQ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3B45-A17A-A446-89F8-6A57657BC80D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Yhv2cT5J1TcEMN5fHZiDDzpEp2no/QqbsUVs1kNbJ46gD3jTGzmNSQPnYA6hlPwQ2bOnZ0zO+q1qszU/Cv73Lg==" saltValue="x0EK6acpilXq/uX2Bk+BdQ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2B48-0D4C-C54D-87E2-30577B2FE7F0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IALVP2+pFzgahxMuJZzk8TdyGLT7W92XL01j2cqbDZsTLoVU3MnxTSoxmdnRjEBUtX2xNtEpkHbmBOy9cMvkpA==" saltValue="BBSyvZilcj/2YqvDJXOS9w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D4DB-56EF-8748-AF22-1B3E3E92D30F}">
  <sheetPr>
    <pageSetUpPr fitToPage="1"/>
  </sheetPr>
  <dimension ref="A1:AQ48"/>
  <sheetViews>
    <sheetView showGridLines="0" topLeftCell="A4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26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400" t="s">
        <v>73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</row>
    <row r="2" spans="1:41" ht="20" customHeight="1" thickBot="1">
      <c r="A2" s="344" t="s">
        <v>92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6"/>
    </row>
    <row r="3" spans="1:41" ht="10" customHeight="1"/>
    <row r="4" spans="1:41" ht="30" customHeight="1">
      <c r="C4" s="386"/>
      <c r="D4" s="386"/>
      <c r="G4" s="39"/>
      <c r="H4" s="56" t="s">
        <v>45</v>
      </c>
      <c r="I4" s="387"/>
      <c r="J4" s="388"/>
      <c r="K4" s="388"/>
      <c r="L4" s="388"/>
      <c r="M4" s="388"/>
      <c r="N4" s="111"/>
      <c r="O4" s="389" t="s">
        <v>49</v>
      </c>
      <c r="P4" s="390"/>
      <c r="Q4" s="387"/>
      <c r="R4" s="388"/>
      <c r="S4" s="388"/>
      <c r="T4" s="388"/>
      <c r="U4" s="388"/>
      <c r="V4" s="388"/>
      <c r="W4" s="391"/>
      <c r="X4" s="40"/>
      <c r="Y4" s="40"/>
      <c r="Z4" s="40"/>
      <c r="AA4" s="40"/>
      <c r="AB4" s="40"/>
      <c r="AC4" s="40"/>
      <c r="AD4" s="40"/>
      <c r="AE4" s="40"/>
      <c r="AF4" s="41"/>
    </row>
    <row r="5" spans="1:41" ht="30" customHeight="1">
      <c r="C5" s="386"/>
      <c r="D5" s="386"/>
      <c r="G5" s="39"/>
      <c r="H5" s="56" t="s">
        <v>46</v>
      </c>
      <c r="I5" s="56"/>
      <c r="J5" s="387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91"/>
      <c r="Y5" s="389" t="s">
        <v>77</v>
      </c>
      <c r="Z5" s="396"/>
      <c r="AA5" s="396"/>
      <c r="AB5" s="396"/>
      <c r="AC5" s="396"/>
      <c r="AD5" s="396"/>
      <c r="AE5" s="390"/>
      <c r="AF5" s="150"/>
      <c r="AG5" s="148"/>
      <c r="AH5" s="148"/>
      <c r="AI5" s="148"/>
      <c r="AJ5" s="148"/>
      <c r="AK5" s="148"/>
      <c r="AL5" s="148"/>
    </row>
    <row r="6" spans="1:41" ht="30" customHeight="1">
      <c r="C6" s="386"/>
      <c r="D6" s="386"/>
      <c r="G6" s="39"/>
      <c r="H6" s="56" t="s">
        <v>47</v>
      </c>
      <c r="I6" s="397"/>
      <c r="J6" s="398"/>
      <c r="K6" s="399"/>
      <c r="L6" s="42"/>
      <c r="M6" s="57" t="s">
        <v>50</v>
      </c>
      <c r="N6" s="57"/>
      <c r="O6" s="57"/>
      <c r="P6" s="387"/>
      <c r="Q6" s="388"/>
      <c r="R6" s="388"/>
      <c r="S6" s="388"/>
      <c r="T6" s="388"/>
      <c r="U6" s="388"/>
      <c r="V6" s="388"/>
      <c r="W6" s="391"/>
      <c r="Y6" s="147"/>
      <c r="Z6" s="147"/>
      <c r="AA6" s="147"/>
      <c r="AB6" s="146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41" ht="30" customHeight="1">
      <c r="C7" s="386"/>
      <c r="D7" s="386"/>
      <c r="G7" s="38"/>
      <c r="H7" s="57" t="s">
        <v>48</v>
      </c>
      <c r="I7" s="387"/>
      <c r="J7" s="388"/>
      <c r="K7" s="391"/>
      <c r="L7" s="42"/>
      <c r="M7" s="57" t="s">
        <v>51</v>
      </c>
      <c r="N7" s="57"/>
      <c r="O7" s="387"/>
      <c r="P7" s="388"/>
      <c r="Q7" s="388"/>
      <c r="R7" s="388"/>
      <c r="S7" s="388"/>
      <c r="T7" s="388"/>
      <c r="U7" s="388"/>
      <c r="V7" s="388"/>
      <c r="W7" s="391"/>
    </row>
    <row r="8" spans="1:41" ht="10" customHeight="1" thickBot="1">
      <c r="C8" s="386"/>
      <c r="D8" s="386"/>
    </row>
    <row r="9" spans="1:41" s="5" customFormat="1" ht="18" customHeight="1" thickBot="1">
      <c r="C9" s="11"/>
      <c r="D9" s="12"/>
      <c r="F9" s="380" t="s">
        <v>13</v>
      </c>
      <c r="G9" s="381"/>
      <c r="H9" s="381"/>
      <c r="I9" s="381"/>
      <c r="J9" s="381"/>
      <c r="K9" s="382"/>
      <c r="M9" s="380" t="s">
        <v>14</v>
      </c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</row>
    <row r="10" spans="1:41" ht="6" customHeight="1" thickBot="1"/>
    <row r="11" spans="1:41" ht="37" customHeight="1" thickBot="1">
      <c r="A11" s="20"/>
      <c r="C11" s="65" t="s">
        <v>11</v>
      </c>
      <c r="D11" s="63" t="s">
        <v>56</v>
      </c>
      <c r="E11" s="20"/>
      <c r="F11" s="21" t="s">
        <v>12</v>
      </c>
      <c r="H11" s="377" t="s">
        <v>0</v>
      </c>
      <c r="I11" s="372"/>
      <c r="J11" s="372" t="s">
        <v>1</v>
      </c>
      <c r="K11" s="373"/>
      <c r="L11" s="4"/>
      <c r="M11" s="21" t="s">
        <v>12</v>
      </c>
      <c r="O11" s="377" t="s">
        <v>0</v>
      </c>
      <c r="P11" s="372"/>
      <c r="Q11" s="372" t="s">
        <v>1</v>
      </c>
      <c r="R11" s="373"/>
      <c r="S11" s="4"/>
      <c r="T11" s="21" t="s">
        <v>12</v>
      </c>
      <c r="V11" s="366" t="s">
        <v>0</v>
      </c>
      <c r="W11" s="367"/>
      <c r="X11" s="372" t="s">
        <v>1</v>
      </c>
      <c r="Y11" s="373"/>
      <c r="Z11" s="4"/>
      <c r="AA11" s="21" t="s">
        <v>12</v>
      </c>
      <c r="AC11" s="366" t="s">
        <v>0</v>
      </c>
      <c r="AD11" s="367"/>
      <c r="AE11" s="368" t="s">
        <v>1</v>
      </c>
      <c r="AF11" s="369"/>
      <c r="AH11" s="21" t="s">
        <v>12</v>
      </c>
      <c r="AJ11" s="366" t="s">
        <v>0</v>
      </c>
      <c r="AK11" s="367"/>
      <c r="AL11" s="368" t="s">
        <v>1</v>
      </c>
      <c r="AM11" s="369"/>
      <c r="AO11" s="51" t="s">
        <v>34</v>
      </c>
    </row>
    <row r="12" spans="1:41" ht="5" customHeight="1" thickBot="1">
      <c r="A12" s="64" t="s">
        <v>10</v>
      </c>
      <c r="C12" s="47"/>
      <c r="D12" s="48"/>
      <c r="J12" s="58"/>
      <c r="K12" s="58"/>
      <c r="M12" s="59"/>
      <c r="O12" s="58"/>
      <c r="P12" s="58"/>
      <c r="Q12" s="58"/>
      <c r="R12" s="58"/>
      <c r="T12" s="59"/>
      <c r="V12" s="58"/>
      <c r="W12" s="58"/>
      <c r="X12" s="58"/>
      <c r="Y12" s="58"/>
      <c r="AA12" s="59"/>
      <c r="AC12" s="58"/>
      <c r="AD12" s="58"/>
      <c r="AE12" s="58"/>
      <c r="AF12" s="58"/>
      <c r="AH12" s="59"/>
      <c r="AJ12" s="58"/>
      <c r="AK12" s="58"/>
      <c r="AL12" s="58"/>
      <c r="AM12" s="58"/>
      <c r="AO12" s="52"/>
    </row>
    <row r="13" spans="1:41" s="5" customFormat="1" ht="66" customHeight="1" thickBot="1">
      <c r="A13" s="132" t="s">
        <v>55</v>
      </c>
      <c r="C13" s="100" t="s">
        <v>93</v>
      </c>
      <c r="D13" s="279" t="s">
        <v>94</v>
      </c>
      <c r="E13" s="6"/>
      <c r="F13" s="118">
        <v>2018</v>
      </c>
      <c r="G13" s="178"/>
      <c r="H13" s="291">
        <v>120</v>
      </c>
      <c r="I13" s="115"/>
      <c r="J13" s="120"/>
      <c r="K13" s="133" t="s">
        <v>53</v>
      </c>
      <c r="L13" s="7"/>
      <c r="M13" s="134"/>
      <c r="O13" s="135"/>
      <c r="P13" s="112"/>
      <c r="Q13" s="112"/>
      <c r="R13" s="136"/>
      <c r="S13" s="8"/>
      <c r="T13" s="134"/>
      <c r="V13" s="135"/>
      <c r="W13" s="112"/>
      <c r="X13" s="112"/>
      <c r="Y13" s="136"/>
      <c r="Z13" s="13"/>
      <c r="AA13" s="137"/>
      <c r="AC13" s="135"/>
      <c r="AD13" s="112"/>
      <c r="AE13" s="112"/>
      <c r="AF13" s="136"/>
      <c r="AH13" s="137"/>
      <c r="AJ13" s="135"/>
      <c r="AK13" s="112"/>
      <c r="AL13" s="112"/>
      <c r="AM13" s="136"/>
      <c r="AO13" s="138">
        <f>I13*H13</f>
        <v>0</v>
      </c>
    </row>
    <row r="14" spans="1:41" ht="5" customHeight="1" thickBot="1">
      <c r="A14" s="128"/>
      <c r="C14" s="129"/>
      <c r="D14" s="130"/>
      <c r="J14" s="20"/>
      <c r="K14" s="20"/>
      <c r="M14" s="131"/>
      <c r="O14" s="20"/>
      <c r="P14" s="20"/>
      <c r="Q14" s="20"/>
      <c r="R14" s="20"/>
      <c r="T14" s="131"/>
      <c r="V14" s="20"/>
      <c r="W14" s="20"/>
      <c r="X14" s="20"/>
      <c r="Y14" s="20"/>
      <c r="AA14" s="131"/>
      <c r="AC14" s="20"/>
      <c r="AD14" s="20"/>
      <c r="AE14" s="20"/>
      <c r="AF14" s="20"/>
      <c r="AH14" s="131"/>
      <c r="AJ14" s="20"/>
      <c r="AK14" s="20"/>
      <c r="AL14" s="20"/>
      <c r="AM14" s="20"/>
      <c r="AO14" s="20"/>
    </row>
    <row r="15" spans="1:41" s="5" customFormat="1" ht="50" customHeight="1">
      <c r="A15" s="370" t="s">
        <v>10</v>
      </c>
      <c r="C15" s="100" t="s">
        <v>84</v>
      </c>
      <c r="D15" s="101" t="s">
        <v>57</v>
      </c>
      <c r="E15" s="6"/>
      <c r="F15" s="118">
        <v>2022</v>
      </c>
      <c r="G15" s="114"/>
      <c r="H15" s="66">
        <v>7.7</v>
      </c>
      <c r="I15" s="115"/>
      <c r="J15" s="141"/>
      <c r="K15" s="142" t="s">
        <v>53</v>
      </c>
      <c r="L15" s="7"/>
      <c r="M15" s="29"/>
      <c r="O15" s="113"/>
      <c r="P15" s="143"/>
      <c r="Q15" s="143"/>
      <c r="R15" s="144"/>
      <c r="S15" s="8"/>
      <c r="T15" s="29"/>
      <c r="V15" s="113"/>
      <c r="W15" s="143"/>
      <c r="X15" s="143"/>
      <c r="Y15" s="144"/>
      <c r="Z15" s="13"/>
      <c r="AA15" s="145"/>
      <c r="AC15" s="113"/>
      <c r="AD15" s="143"/>
      <c r="AE15" s="143"/>
      <c r="AF15" s="144"/>
      <c r="AH15" s="145"/>
      <c r="AJ15" s="113"/>
      <c r="AK15" s="143"/>
      <c r="AL15" s="143"/>
      <c r="AM15" s="144"/>
      <c r="AO15" s="139">
        <f>I15*H15</f>
        <v>0</v>
      </c>
    </row>
    <row r="16" spans="1:41" s="5" customFormat="1" ht="50" customHeight="1">
      <c r="A16" s="371"/>
      <c r="C16" s="61" t="s">
        <v>2</v>
      </c>
      <c r="D16" s="102" t="s">
        <v>58</v>
      </c>
      <c r="E16" s="6"/>
      <c r="F16" s="28">
        <v>2020</v>
      </c>
      <c r="G16" s="114"/>
      <c r="H16" s="66">
        <v>10.7</v>
      </c>
      <c r="I16" s="119"/>
      <c r="J16" s="17"/>
      <c r="K16" s="18"/>
      <c r="L16" s="7"/>
      <c r="M16" s="30"/>
      <c r="O16" s="74"/>
      <c r="P16" s="72"/>
      <c r="Q16" s="72"/>
      <c r="R16" s="73"/>
      <c r="S16" s="8"/>
      <c r="T16" s="30"/>
      <c r="V16" s="74"/>
      <c r="W16" s="72"/>
      <c r="X16" s="72"/>
      <c r="Y16" s="73"/>
      <c r="Z16" s="13"/>
      <c r="AA16" s="33"/>
      <c r="AC16" s="74"/>
      <c r="AD16" s="72"/>
      <c r="AE16" s="72"/>
      <c r="AF16" s="73"/>
      <c r="AH16" s="33"/>
      <c r="AJ16" s="74"/>
      <c r="AK16" s="72"/>
      <c r="AL16" s="72"/>
      <c r="AM16" s="73"/>
      <c r="AO16" s="49">
        <f>I16*H16</f>
        <v>0</v>
      </c>
    </row>
    <row r="17" spans="1:43" s="5" customFormat="1" ht="50" customHeight="1">
      <c r="A17" s="371"/>
      <c r="C17" s="60" t="s">
        <v>3</v>
      </c>
      <c r="D17" s="108" t="s">
        <v>39</v>
      </c>
      <c r="E17" s="6"/>
      <c r="F17" s="28">
        <v>2021</v>
      </c>
      <c r="G17" s="114"/>
      <c r="H17" s="66">
        <v>7.7</v>
      </c>
      <c r="I17" s="115"/>
      <c r="J17" s="17"/>
      <c r="K17" s="18"/>
      <c r="L17" s="7"/>
      <c r="M17" s="30"/>
      <c r="O17" s="74"/>
      <c r="P17" s="72"/>
      <c r="Q17" s="72"/>
      <c r="R17" s="73"/>
      <c r="S17" s="8"/>
      <c r="T17" s="30"/>
      <c r="V17" s="74"/>
      <c r="W17" s="72"/>
      <c r="X17" s="72"/>
      <c r="Y17" s="73"/>
      <c r="Z17" s="13"/>
      <c r="AA17" s="33"/>
      <c r="AC17" s="74"/>
      <c r="AD17" s="72"/>
      <c r="AE17" s="72"/>
      <c r="AF17" s="73"/>
      <c r="AH17" s="33"/>
      <c r="AJ17" s="74"/>
      <c r="AK17" s="72"/>
      <c r="AL17" s="72"/>
      <c r="AM17" s="73"/>
      <c r="AO17" s="49">
        <f>I17*H17</f>
        <v>0</v>
      </c>
    </row>
    <row r="18" spans="1:43" s="5" customFormat="1" ht="50" customHeight="1">
      <c r="A18" s="371"/>
      <c r="C18" s="61" t="s">
        <v>5</v>
      </c>
      <c r="D18" s="102" t="s">
        <v>40</v>
      </c>
      <c r="E18" s="6"/>
      <c r="F18" s="27">
        <v>2021</v>
      </c>
      <c r="G18" s="114"/>
      <c r="H18" s="66">
        <v>17.3</v>
      </c>
      <c r="I18" s="115"/>
      <c r="J18" s="17"/>
      <c r="K18" s="18"/>
      <c r="L18" s="7"/>
      <c r="M18" s="32">
        <v>2020</v>
      </c>
      <c r="N18" s="5">
        <v>2016</v>
      </c>
      <c r="O18" s="75">
        <f>ROUND(H18*1.15,1)</f>
        <v>19.899999999999999</v>
      </c>
      <c r="P18" s="77"/>
      <c r="Q18" s="72"/>
      <c r="R18" s="73"/>
      <c r="S18" s="8"/>
      <c r="T18" s="30"/>
      <c r="V18" s="74"/>
      <c r="W18" s="72"/>
      <c r="X18" s="72"/>
      <c r="Y18" s="73"/>
      <c r="Z18" s="13"/>
      <c r="AA18" s="33"/>
      <c r="AC18" s="74"/>
      <c r="AD18" s="72"/>
      <c r="AE18" s="72"/>
      <c r="AF18" s="73"/>
      <c r="AH18" s="33"/>
      <c r="AJ18" s="74"/>
      <c r="AK18" s="72"/>
      <c r="AL18" s="72"/>
      <c r="AM18" s="73"/>
      <c r="AO18" s="49">
        <f>I18*H18+P18*O18</f>
        <v>0</v>
      </c>
    </row>
    <row r="19" spans="1:43" s="5" customFormat="1" ht="50" customHeight="1">
      <c r="A19" s="371"/>
      <c r="C19" s="62" t="s">
        <v>4</v>
      </c>
      <c r="D19" s="103" t="s">
        <v>38</v>
      </c>
      <c r="E19" s="6"/>
      <c r="F19" s="28">
        <v>2021</v>
      </c>
      <c r="G19" s="114"/>
      <c r="H19" s="66">
        <v>17.3</v>
      </c>
      <c r="I19" s="115"/>
      <c r="J19" s="75">
        <f>(H19*2)+4.8</f>
        <v>39.4</v>
      </c>
      <c r="K19" s="71"/>
      <c r="L19" s="7"/>
      <c r="M19" s="28">
        <v>2020</v>
      </c>
      <c r="N19" s="114"/>
      <c r="O19" s="75">
        <f>ROUND(H19*1.15,1)</f>
        <v>19.899999999999999</v>
      </c>
      <c r="P19" s="115"/>
      <c r="Q19" s="75">
        <f>ROUND(J19*1.15,1)</f>
        <v>45.3</v>
      </c>
      <c r="R19" s="71"/>
      <c r="S19" s="8"/>
      <c r="T19" s="28" t="s">
        <v>33</v>
      </c>
      <c r="V19" s="74"/>
      <c r="W19" s="72"/>
      <c r="X19" s="75">
        <f>ROUND(Q19*1.15,1)</f>
        <v>52.1</v>
      </c>
      <c r="Y19" s="71"/>
      <c r="Z19" s="13"/>
      <c r="AA19" s="33"/>
      <c r="AC19" s="74"/>
      <c r="AD19" s="72"/>
      <c r="AE19" s="72"/>
      <c r="AF19" s="73"/>
      <c r="AH19" s="33"/>
      <c r="AJ19" s="74"/>
      <c r="AK19" s="72"/>
      <c r="AL19" s="72"/>
      <c r="AM19" s="73"/>
      <c r="AO19" s="50">
        <f>I19*H19+K19*J19+P19*O19+R19*Q19+Y19*X19</f>
        <v>0</v>
      </c>
    </row>
    <row r="20" spans="1:43" s="5" customFormat="1" ht="50" customHeight="1">
      <c r="A20" s="371"/>
      <c r="C20" s="61" t="s">
        <v>6</v>
      </c>
      <c r="D20" s="102" t="s">
        <v>37</v>
      </c>
      <c r="E20" s="6"/>
      <c r="F20" s="27">
        <v>2021</v>
      </c>
      <c r="G20" s="114"/>
      <c r="H20" s="66">
        <v>14.4</v>
      </c>
      <c r="I20" s="116"/>
      <c r="J20" s="72"/>
      <c r="K20" s="73"/>
      <c r="L20" s="7"/>
      <c r="M20" s="32">
        <v>2016</v>
      </c>
      <c r="N20" s="5">
        <v>2016</v>
      </c>
      <c r="O20" s="75">
        <f>ROUND(H20*1.15*1.15*1.1,1)</f>
        <v>20.9</v>
      </c>
      <c r="P20" s="77"/>
      <c r="Q20" s="113"/>
      <c r="R20" s="73"/>
      <c r="S20" s="8"/>
      <c r="T20" s="32">
        <v>2015</v>
      </c>
      <c r="V20" s="75">
        <f>ROUND(O20*1.1,1)</f>
        <v>23</v>
      </c>
      <c r="W20" s="77"/>
      <c r="X20" s="72"/>
      <c r="Y20" s="73"/>
      <c r="Z20" s="13"/>
      <c r="AA20" s="33"/>
      <c r="AC20" s="74"/>
      <c r="AD20" s="72"/>
      <c r="AE20" s="72"/>
      <c r="AF20" s="73"/>
      <c r="AH20" s="33"/>
      <c r="AJ20" s="74"/>
      <c r="AK20" s="72"/>
      <c r="AL20" s="72"/>
      <c r="AM20" s="73"/>
      <c r="AO20" s="50">
        <f>I20*H20+P20*O20+W20*V20</f>
        <v>0</v>
      </c>
    </row>
    <row r="21" spans="1:43" s="5" customFormat="1" ht="50" customHeight="1">
      <c r="A21" s="371"/>
      <c r="C21" s="122" t="s">
        <v>7</v>
      </c>
      <c r="D21" s="104" t="s">
        <v>36</v>
      </c>
      <c r="E21" s="6"/>
      <c r="F21" s="127" t="s">
        <v>85</v>
      </c>
      <c r="G21" s="114"/>
      <c r="H21" s="66">
        <v>8.4</v>
      </c>
      <c r="I21" s="116"/>
      <c r="J21" s="72"/>
      <c r="K21" s="73"/>
      <c r="L21" s="7"/>
      <c r="M21" s="28">
        <v>2020</v>
      </c>
      <c r="N21" s="114"/>
      <c r="O21" s="75">
        <f>ROUND(H21*1.15*1.15,1)</f>
        <v>11.1</v>
      </c>
      <c r="P21" s="115"/>
      <c r="Q21" s="72"/>
      <c r="R21" s="73"/>
      <c r="S21" s="8"/>
      <c r="T21" s="32">
        <v>2017</v>
      </c>
      <c r="V21" s="75">
        <f>ROUND(H21*1.15*1.15*1.1*1.1*1.1,1)</f>
        <v>14.8</v>
      </c>
      <c r="W21" s="77"/>
      <c r="X21" s="72"/>
      <c r="Y21" s="73"/>
      <c r="Z21" s="13"/>
      <c r="AA21" s="33"/>
      <c r="AC21" s="74"/>
      <c r="AD21" s="72"/>
      <c r="AE21" s="72"/>
      <c r="AF21" s="73"/>
      <c r="AH21" s="33"/>
      <c r="AJ21" s="74"/>
      <c r="AK21" s="72"/>
      <c r="AL21" s="72"/>
      <c r="AM21" s="73"/>
      <c r="AO21" s="50">
        <f>I21*H21+P21*O21+W21*V21+AD21*AC21</f>
        <v>0</v>
      </c>
    </row>
    <row r="22" spans="1:43" s="5" customFormat="1" ht="50" customHeight="1">
      <c r="A22" s="371"/>
      <c r="C22" s="61" t="s">
        <v>8</v>
      </c>
      <c r="D22" s="102" t="s">
        <v>36</v>
      </c>
      <c r="E22" s="6"/>
      <c r="F22" s="27">
        <v>2021</v>
      </c>
      <c r="G22" s="114"/>
      <c r="H22" s="66">
        <v>12.9</v>
      </c>
      <c r="I22" s="116"/>
      <c r="J22" s="75">
        <f>(H22*2)+4.8</f>
        <v>30.6</v>
      </c>
      <c r="K22" s="76"/>
      <c r="L22" s="7"/>
      <c r="M22" s="32">
        <v>2020</v>
      </c>
      <c r="O22" s="75">
        <f>ROUND(H22*1.2,1)</f>
        <v>15.5</v>
      </c>
      <c r="P22" s="115"/>
      <c r="Q22" s="75">
        <f>ROUND(J22*1.2,1)</f>
        <v>36.700000000000003</v>
      </c>
      <c r="R22" s="76"/>
      <c r="S22" s="8"/>
      <c r="T22" s="32">
        <v>2019</v>
      </c>
      <c r="V22" s="74"/>
      <c r="W22" s="72"/>
      <c r="X22" s="75">
        <f>ROUND(J22*1.2*1.2,1)</f>
        <v>44.1</v>
      </c>
      <c r="Y22" s="71"/>
      <c r="Z22" s="13"/>
      <c r="AA22" s="32">
        <v>2017</v>
      </c>
      <c r="AC22" s="75">
        <f>ROUND(H22*1.2*1.2*1.15*1.15,1)</f>
        <v>24.6</v>
      </c>
      <c r="AD22" s="76"/>
      <c r="AE22" s="72"/>
      <c r="AF22" s="73"/>
      <c r="AH22" s="33"/>
      <c r="AJ22" s="74"/>
      <c r="AK22" s="72"/>
      <c r="AL22" s="72"/>
      <c r="AM22" s="73"/>
      <c r="AO22" s="50">
        <f>I22*H22+K22*J22+P22*O22+R22*Q22+X22*Y22+AD22*AC22</f>
        <v>0</v>
      </c>
    </row>
    <row r="23" spans="1:43" s="5" customFormat="1" ht="50" customHeight="1">
      <c r="A23" s="371"/>
      <c r="C23" s="122" t="s">
        <v>9</v>
      </c>
      <c r="D23" s="123" t="s">
        <v>59</v>
      </c>
      <c r="E23" s="6"/>
      <c r="F23" s="27">
        <v>2022</v>
      </c>
      <c r="G23" s="114"/>
      <c r="H23" s="66">
        <v>12.3</v>
      </c>
      <c r="I23" s="116"/>
      <c r="J23" s="72"/>
      <c r="K23" s="73"/>
      <c r="L23" s="7"/>
      <c r="M23" s="32">
        <v>2021</v>
      </c>
      <c r="O23" s="75">
        <f>ROUND(H23*1.15,1)</f>
        <v>14.1</v>
      </c>
      <c r="P23" s="76"/>
      <c r="Q23" s="72"/>
      <c r="R23" s="73"/>
      <c r="S23" s="8"/>
      <c r="T23" s="32">
        <v>2020</v>
      </c>
      <c r="V23" s="75">
        <f>ROUND(H23*1.15*1.15,1)</f>
        <v>16.3</v>
      </c>
      <c r="W23" s="77"/>
      <c r="X23" s="75">
        <f>ROUND(((H23*2)+4.8)*1.15*1.15,1)</f>
        <v>38.9</v>
      </c>
      <c r="Y23" s="76"/>
      <c r="Z23" s="13"/>
      <c r="AA23" s="32">
        <v>2019</v>
      </c>
      <c r="AC23" s="74"/>
      <c r="AD23" s="72"/>
      <c r="AE23" s="75">
        <f>ROUND(((H23*2)+4.8)*1.15*1.15*1.1,1)</f>
        <v>42.8</v>
      </c>
      <c r="AF23" s="76"/>
      <c r="AH23" s="33"/>
      <c r="AJ23" s="74"/>
      <c r="AK23" s="72"/>
      <c r="AL23" s="72"/>
      <c r="AM23" s="73"/>
      <c r="AO23" s="50">
        <f>I23*H23+P23*O23+W23*V23+Y23*X23+AF23*AE23</f>
        <v>0</v>
      </c>
    </row>
    <row r="24" spans="1:43" s="5" customFormat="1" ht="50" customHeight="1">
      <c r="A24" s="371"/>
      <c r="C24" s="61" t="s">
        <v>32</v>
      </c>
      <c r="D24" s="102" t="s">
        <v>60</v>
      </c>
      <c r="E24" s="6"/>
      <c r="F24" s="28" t="s">
        <v>86</v>
      </c>
      <c r="G24" s="114"/>
      <c r="H24" s="66">
        <v>22.8</v>
      </c>
      <c r="I24" s="115"/>
      <c r="J24" s="72"/>
      <c r="K24" s="73"/>
      <c r="L24" s="7"/>
      <c r="M24" s="30"/>
      <c r="O24" s="74"/>
      <c r="P24" s="72"/>
      <c r="Q24" s="72"/>
      <c r="R24" s="73"/>
      <c r="S24" s="8"/>
      <c r="T24" s="30"/>
      <c r="V24" s="74"/>
      <c r="W24" s="72"/>
      <c r="X24" s="72"/>
      <c r="Y24" s="73"/>
      <c r="Z24" s="13"/>
      <c r="AA24" s="33"/>
      <c r="AC24" s="74"/>
      <c r="AD24" s="72"/>
      <c r="AE24" s="72"/>
      <c r="AF24" s="73"/>
      <c r="AH24" s="33"/>
      <c r="AJ24" s="74"/>
      <c r="AK24" s="72"/>
      <c r="AL24" s="72"/>
      <c r="AM24" s="73"/>
      <c r="AO24" s="50">
        <f>I24*H24</f>
        <v>0</v>
      </c>
    </row>
    <row r="25" spans="1:43" s="114" customFormat="1" ht="35" customHeight="1">
      <c r="A25" s="269"/>
      <c r="C25" s="321" t="s">
        <v>87</v>
      </c>
      <c r="D25" s="322"/>
      <c r="E25" s="6"/>
      <c r="F25" s="28" t="s">
        <v>88</v>
      </c>
      <c r="H25" s="66">
        <v>14.7</v>
      </c>
      <c r="I25" s="119"/>
      <c r="J25" s="17"/>
      <c r="K25" s="18" t="s">
        <v>53</v>
      </c>
      <c r="L25" s="7"/>
      <c r="M25" s="30"/>
      <c r="O25" s="74"/>
      <c r="P25" s="72"/>
      <c r="Q25" s="72"/>
      <c r="R25" s="73"/>
      <c r="S25" s="8"/>
      <c r="T25" s="30"/>
      <c r="V25" s="74"/>
      <c r="W25" s="72"/>
      <c r="X25" s="72"/>
      <c r="Y25" s="73"/>
      <c r="Z25" s="13"/>
      <c r="AA25" s="33"/>
      <c r="AC25" s="74"/>
      <c r="AD25" s="72"/>
      <c r="AE25" s="72"/>
      <c r="AF25" s="73"/>
      <c r="AH25" s="33"/>
      <c r="AJ25" s="74"/>
      <c r="AK25" s="72"/>
      <c r="AL25" s="72"/>
      <c r="AM25" s="73"/>
      <c r="AO25" s="49">
        <f>I25*H25</f>
        <v>0</v>
      </c>
    </row>
    <row r="26" spans="1:43" s="114" customFormat="1" ht="35" customHeight="1">
      <c r="A26" s="269"/>
      <c r="C26" s="323" t="s">
        <v>89</v>
      </c>
      <c r="D26" s="324"/>
      <c r="E26" s="6"/>
      <c r="F26" s="28" t="s">
        <v>88</v>
      </c>
      <c r="H26" s="66">
        <v>14.7</v>
      </c>
      <c r="I26" s="119"/>
      <c r="J26" s="17"/>
      <c r="K26" s="18"/>
      <c r="L26" s="7"/>
      <c r="M26" s="30"/>
      <c r="O26" s="74"/>
      <c r="P26" s="72"/>
      <c r="Q26" s="72"/>
      <c r="R26" s="73"/>
      <c r="S26" s="8"/>
      <c r="T26" s="30"/>
      <c r="V26" s="74"/>
      <c r="W26" s="72"/>
      <c r="X26" s="72"/>
      <c r="Y26" s="73"/>
      <c r="Z26" s="13"/>
      <c r="AA26" s="33"/>
      <c r="AC26" s="74"/>
      <c r="AD26" s="72"/>
      <c r="AE26" s="72"/>
      <c r="AF26" s="73"/>
      <c r="AH26" s="33"/>
      <c r="AJ26" s="74"/>
      <c r="AK26" s="72"/>
      <c r="AL26" s="72"/>
      <c r="AM26" s="73"/>
      <c r="AO26" s="50">
        <f>I26*H26</f>
        <v>0</v>
      </c>
    </row>
    <row r="27" spans="1:43" s="114" customFormat="1" ht="35" customHeight="1" thickBot="1">
      <c r="A27" s="282"/>
      <c r="C27" s="325" t="s">
        <v>90</v>
      </c>
      <c r="D27" s="326"/>
      <c r="E27" s="6"/>
      <c r="F27" s="28" t="s">
        <v>88</v>
      </c>
      <c r="H27" s="66">
        <v>14.7</v>
      </c>
      <c r="I27" s="115"/>
      <c r="J27" s="280"/>
      <c r="K27" s="281"/>
      <c r="L27" s="7"/>
      <c r="M27" s="31"/>
      <c r="O27" s="80"/>
      <c r="P27" s="78"/>
      <c r="Q27" s="78"/>
      <c r="R27" s="79"/>
      <c r="S27" s="8"/>
      <c r="T27" s="31"/>
      <c r="V27" s="80"/>
      <c r="W27" s="78"/>
      <c r="X27" s="78"/>
      <c r="Y27" s="79"/>
      <c r="Z27" s="13"/>
      <c r="AA27" s="34"/>
      <c r="AC27" s="80"/>
      <c r="AD27" s="78"/>
      <c r="AE27" s="78"/>
      <c r="AF27" s="79"/>
      <c r="AH27" s="34"/>
      <c r="AJ27" s="80"/>
      <c r="AK27" s="78"/>
      <c r="AL27" s="78"/>
      <c r="AM27" s="79"/>
      <c r="AO27" s="140">
        <f>I27*H27</f>
        <v>0</v>
      </c>
    </row>
    <row r="28" spans="1:43" ht="6" customHeight="1" thickBot="1">
      <c r="C28" s="270"/>
      <c r="H28" s="67"/>
      <c r="M28" s="2"/>
      <c r="T28" s="2"/>
      <c r="AA28" s="2"/>
      <c r="AH28" s="2"/>
      <c r="AO28" s="54"/>
    </row>
    <row r="29" spans="1:43" customFormat="1" ht="36" customHeight="1" thickBot="1">
      <c r="A29" s="378" t="s">
        <v>15</v>
      </c>
      <c r="B29" s="114"/>
      <c r="C29" s="327" t="s">
        <v>89</v>
      </c>
      <c r="D29" s="328"/>
      <c r="E29" s="6"/>
      <c r="F29" s="28" t="s">
        <v>91</v>
      </c>
      <c r="G29" s="114"/>
      <c r="H29" s="66">
        <v>14.7</v>
      </c>
      <c r="I29" s="115"/>
      <c r="J29" s="287"/>
      <c r="K29" s="288"/>
      <c r="L29" s="7"/>
      <c r="M29" s="43"/>
      <c r="N29" s="114"/>
      <c r="O29" s="83"/>
      <c r="P29" s="81"/>
      <c r="Q29" s="81"/>
      <c r="R29" s="82"/>
      <c r="S29" s="8"/>
      <c r="T29" s="43"/>
      <c r="U29" s="114"/>
      <c r="V29" s="83"/>
      <c r="W29" s="81"/>
      <c r="X29" s="81"/>
      <c r="Y29" s="82"/>
      <c r="Z29" s="13"/>
      <c r="AA29" s="283"/>
      <c r="AB29" s="114"/>
      <c r="AC29" s="83"/>
      <c r="AD29" s="81"/>
      <c r="AE29" s="81"/>
      <c r="AF29" s="82"/>
      <c r="AG29" s="114"/>
      <c r="AH29" s="283"/>
      <c r="AI29" s="114"/>
      <c r="AJ29" s="83"/>
      <c r="AK29" s="81"/>
      <c r="AL29" s="81"/>
      <c r="AM29" s="82"/>
      <c r="AN29" s="114"/>
      <c r="AO29" s="139">
        <f>I29*H29</f>
        <v>0</v>
      </c>
      <c r="AP29" s="114"/>
      <c r="AQ29" s="114"/>
    </row>
    <row r="30" spans="1:43" ht="50" customHeight="1" thickBot="1">
      <c r="A30" s="379"/>
      <c r="B30" s="5"/>
      <c r="C30" s="35" t="s">
        <v>17</v>
      </c>
      <c r="D30" s="105" t="s">
        <v>61</v>
      </c>
      <c r="E30" s="6"/>
      <c r="F30" s="118" t="s">
        <v>52</v>
      </c>
      <c r="G30" s="114"/>
      <c r="H30" s="66">
        <v>8.1</v>
      </c>
      <c r="I30" s="117"/>
      <c r="J30" s="96"/>
      <c r="K30" s="95"/>
      <c r="L30" s="7"/>
      <c r="M30" s="45"/>
      <c r="N30" s="5"/>
      <c r="O30" s="284"/>
      <c r="P30" s="285"/>
      <c r="Q30" s="285"/>
      <c r="R30" s="286"/>
      <c r="S30" s="8"/>
      <c r="T30" s="45"/>
      <c r="U30" s="5"/>
      <c r="V30" s="284"/>
      <c r="W30" s="285"/>
      <c r="X30" s="285"/>
      <c r="Y30" s="286"/>
      <c r="Z30" s="7"/>
      <c r="AA30" s="45"/>
      <c r="AB30" s="5"/>
      <c r="AC30" s="284"/>
      <c r="AD30" s="285"/>
      <c r="AE30" s="285"/>
      <c r="AF30" s="286"/>
      <c r="AH30" s="45"/>
      <c r="AI30" s="5"/>
      <c r="AJ30" s="284"/>
      <c r="AK30" s="285"/>
      <c r="AL30" s="285"/>
      <c r="AM30" s="286"/>
      <c r="AO30" s="49">
        <f>I30*H30</f>
        <v>0</v>
      </c>
    </row>
    <row r="31" spans="1:43" ht="6" customHeight="1" thickBot="1">
      <c r="C31" s="270"/>
      <c r="G31"/>
      <c r="H31" s="68"/>
      <c r="I31" s="16"/>
      <c r="J31" s="16"/>
      <c r="K31" s="16"/>
      <c r="M31" s="2"/>
      <c r="O31" s="16"/>
      <c r="P31" s="16"/>
      <c r="Q31" s="16"/>
      <c r="R31" s="16"/>
      <c r="T31" s="2"/>
      <c r="V31" s="16"/>
      <c r="W31" s="16"/>
      <c r="X31" s="16"/>
      <c r="Y31" s="16"/>
      <c r="AA31" s="2"/>
      <c r="AC31" s="16"/>
      <c r="AD31" s="16"/>
      <c r="AE31" s="16"/>
      <c r="AF31" s="16"/>
      <c r="AH31" s="2"/>
      <c r="AJ31" s="16"/>
      <c r="AK31" s="16"/>
      <c r="AL31" s="16"/>
      <c r="AM31" s="16"/>
      <c r="AO31" s="53"/>
    </row>
    <row r="32" spans="1:43" ht="50" customHeight="1">
      <c r="A32" s="374" t="s">
        <v>16</v>
      </c>
      <c r="B32" s="5"/>
      <c r="C32" s="22" t="s">
        <v>18</v>
      </c>
      <c r="D32" s="106" t="s">
        <v>41</v>
      </c>
      <c r="E32" s="6"/>
      <c r="F32" s="27"/>
      <c r="G32" s="114"/>
      <c r="H32" s="66">
        <v>7.7</v>
      </c>
      <c r="I32" s="117"/>
      <c r="J32" s="81"/>
      <c r="K32" s="82"/>
      <c r="L32" s="7"/>
      <c r="M32" s="29"/>
      <c r="N32" s="5"/>
      <c r="O32" s="83"/>
      <c r="P32" s="81"/>
      <c r="Q32" s="81"/>
      <c r="R32" s="82"/>
      <c r="S32" s="8"/>
      <c r="T32" s="43"/>
      <c r="U32" s="5"/>
      <c r="V32" s="83"/>
      <c r="W32" s="81"/>
      <c r="X32" s="81"/>
      <c r="Y32" s="82"/>
      <c r="Z32" s="7"/>
      <c r="AA32" s="43"/>
      <c r="AB32" s="5"/>
      <c r="AC32" s="83"/>
      <c r="AD32" s="81"/>
      <c r="AE32" s="81"/>
      <c r="AF32" s="82"/>
      <c r="AH32" s="43"/>
      <c r="AI32" s="5"/>
      <c r="AJ32" s="83"/>
      <c r="AK32" s="81"/>
      <c r="AL32" s="81"/>
      <c r="AM32" s="82"/>
      <c r="AO32" s="49">
        <f>I32*H32</f>
        <v>0</v>
      </c>
    </row>
    <row r="33" spans="1:41" ht="50" customHeight="1">
      <c r="A33" s="375"/>
      <c r="B33" s="5"/>
      <c r="C33" s="25" t="s">
        <v>19</v>
      </c>
      <c r="D33" s="107" t="s">
        <v>62</v>
      </c>
      <c r="E33" s="6"/>
      <c r="F33" s="28">
        <v>2022</v>
      </c>
      <c r="G33" s="114"/>
      <c r="H33" s="66">
        <v>7.7</v>
      </c>
      <c r="I33" s="117"/>
      <c r="J33" s="84"/>
      <c r="K33" s="85"/>
      <c r="L33" s="7"/>
      <c r="M33" s="30"/>
      <c r="N33" s="5"/>
      <c r="O33" s="86"/>
      <c r="P33" s="84"/>
      <c r="Q33" s="84"/>
      <c r="R33" s="85"/>
      <c r="S33" s="8"/>
      <c r="T33" s="44"/>
      <c r="U33" s="5"/>
      <c r="V33" s="86"/>
      <c r="W33" s="84"/>
      <c r="X33" s="84"/>
      <c r="Y33" s="85"/>
      <c r="Z33" s="7"/>
      <c r="AA33" s="44"/>
      <c r="AB33" s="5"/>
      <c r="AC33" s="86"/>
      <c r="AD33" s="84"/>
      <c r="AE33" s="84"/>
      <c r="AF33" s="85"/>
      <c r="AH33" s="44"/>
      <c r="AI33" s="5"/>
      <c r="AJ33" s="86"/>
      <c r="AK33" s="84"/>
      <c r="AL33" s="84"/>
      <c r="AM33" s="85"/>
      <c r="AO33" s="49">
        <f>I33*H33</f>
        <v>0</v>
      </c>
    </row>
    <row r="34" spans="1:41" ht="50" customHeight="1">
      <c r="A34" s="375"/>
      <c r="B34" s="5"/>
      <c r="C34" s="23" t="s">
        <v>20</v>
      </c>
      <c r="D34" s="104" t="s">
        <v>42</v>
      </c>
      <c r="E34" s="6"/>
      <c r="F34" s="118" t="s">
        <v>52</v>
      </c>
      <c r="G34" s="114"/>
      <c r="H34" s="66">
        <v>8.1</v>
      </c>
      <c r="I34" s="117"/>
      <c r="J34" s="84"/>
      <c r="K34" s="85"/>
      <c r="L34" s="7"/>
      <c r="M34" s="32">
        <v>2017</v>
      </c>
      <c r="N34" s="5"/>
      <c r="O34" s="87"/>
      <c r="P34" s="84"/>
      <c r="Q34" s="75">
        <v>33.6</v>
      </c>
      <c r="R34" s="71"/>
      <c r="S34" s="8"/>
      <c r="T34" s="44"/>
      <c r="U34" s="5"/>
      <c r="V34" s="87"/>
      <c r="W34" s="84"/>
      <c r="X34" s="84"/>
      <c r="Y34" s="85"/>
      <c r="Z34" s="7"/>
      <c r="AA34" s="44"/>
      <c r="AB34" s="5"/>
      <c r="AC34" s="87"/>
      <c r="AD34" s="84"/>
      <c r="AE34" s="84"/>
      <c r="AF34" s="85"/>
      <c r="AH34" s="44"/>
      <c r="AI34" s="5"/>
      <c r="AJ34" s="87"/>
      <c r="AK34" s="84"/>
      <c r="AL34" s="84"/>
      <c r="AM34" s="85"/>
      <c r="AO34" s="49">
        <f>I34*H34+R34*Q34</f>
        <v>0</v>
      </c>
    </row>
    <row r="35" spans="1:41" ht="50" customHeight="1">
      <c r="A35" s="375"/>
      <c r="B35" s="5"/>
      <c r="C35" s="25" t="s">
        <v>21</v>
      </c>
      <c r="D35" s="107" t="s">
        <v>63</v>
      </c>
      <c r="E35" s="6"/>
      <c r="F35" s="28">
        <v>2022</v>
      </c>
      <c r="G35" s="114"/>
      <c r="H35" s="66">
        <v>10.7</v>
      </c>
      <c r="I35" s="117"/>
      <c r="J35" s="75">
        <f>(H35*2)+4.8</f>
        <v>26.2</v>
      </c>
      <c r="K35" s="71"/>
      <c r="L35" s="46"/>
      <c r="M35" s="32">
        <v>2021</v>
      </c>
      <c r="N35" s="5"/>
      <c r="O35" s="89">
        <f>ROUND(H35*1.15,1)</f>
        <v>12.3</v>
      </c>
      <c r="P35" s="71"/>
      <c r="Q35" s="91">
        <f>ROUND(J35*1.15,1)</f>
        <v>30.1</v>
      </c>
      <c r="R35" s="71"/>
      <c r="S35" s="8"/>
      <c r="T35" s="32">
        <v>2020</v>
      </c>
      <c r="U35" s="5"/>
      <c r="V35" s="89">
        <f>ROUND(H35*1.15*1.15,1)</f>
        <v>14.2</v>
      </c>
      <c r="W35" s="71"/>
      <c r="X35" s="84"/>
      <c r="Y35" s="85"/>
      <c r="AA35" s="32">
        <v>2018</v>
      </c>
      <c r="AB35" s="5"/>
      <c r="AC35" s="87"/>
      <c r="AD35" s="84"/>
      <c r="AE35" s="75">
        <f>ROUND(J35*1.15*1.15*1.1*1.1,1)</f>
        <v>41.9</v>
      </c>
      <c r="AF35" s="71"/>
      <c r="AH35" s="32">
        <v>2017</v>
      </c>
      <c r="AI35" s="5"/>
      <c r="AJ35" s="89">
        <f>ROUND(H35*1.15*1.15*1.1*1.1*1.1,1)</f>
        <v>18.8</v>
      </c>
      <c r="AK35" s="71"/>
      <c r="AL35" s="91">
        <f>ROUND(J35*1.15*1.15*1.1*1.1*1.1,1)</f>
        <v>46.1</v>
      </c>
      <c r="AM35" s="71"/>
      <c r="AO35" s="50">
        <f>I35*H35+K35*J35+P35*O35+R35*Q35+W35*V35+AF35*AE35+AK35*AJ35+AM35*AL35</f>
        <v>0</v>
      </c>
    </row>
    <row r="36" spans="1:41" ht="50" customHeight="1">
      <c r="A36" s="375"/>
      <c r="B36" s="5"/>
      <c r="C36" s="23" t="s">
        <v>22</v>
      </c>
      <c r="D36" s="108" t="s">
        <v>64</v>
      </c>
      <c r="E36" s="6"/>
      <c r="F36" s="27">
        <v>2018</v>
      </c>
      <c r="G36" s="114"/>
      <c r="H36" s="69"/>
      <c r="I36" s="84"/>
      <c r="J36" s="75">
        <v>38.1</v>
      </c>
      <c r="K36" s="71"/>
      <c r="L36" s="7"/>
      <c r="M36" s="32">
        <v>2017</v>
      </c>
      <c r="N36" s="5"/>
      <c r="O36" s="121"/>
      <c r="P36" s="82"/>
      <c r="Q36" s="91">
        <f>ROUND(J36*1.1,1)</f>
        <v>41.9</v>
      </c>
      <c r="R36" s="71"/>
      <c r="S36" s="8"/>
      <c r="T36" s="30"/>
      <c r="U36" s="5"/>
      <c r="V36" s="87"/>
      <c r="W36" s="92"/>
      <c r="X36" s="84"/>
      <c r="Y36" s="85"/>
      <c r="Z36" s="7"/>
      <c r="AA36" s="30"/>
      <c r="AB36" s="5"/>
      <c r="AC36" s="86"/>
      <c r="AD36" s="84"/>
      <c r="AE36" s="84"/>
      <c r="AF36" s="85"/>
      <c r="AH36" s="30"/>
      <c r="AI36" s="5"/>
      <c r="AJ36" s="86"/>
      <c r="AK36" s="84"/>
      <c r="AL36" s="84"/>
      <c r="AM36" s="85"/>
      <c r="AO36" s="50">
        <f>K36*J36+R36*Q36</f>
        <v>0</v>
      </c>
    </row>
    <row r="37" spans="1:41" ht="50" customHeight="1">
      <c r="A37" s="375"/>
      <c r="B37" s="5"/>
      <c r="C37" s="25" t="s">
        <v>23</v>
      </c>
      <c r="D37" s="107" t="s">
        <v>42</v>
      </c>
      <c r="E37" s="6"/>
      <c r="F37" s="27">
        <v>2020</v>
      </c>
      <c r="G37" s="114"/>
      <c r="H37" s="66">
        <v>12.9</v>
      </c>
      <c r="I37" s="117"/>
      <c r="J37" s="75">
        <f>(H37*2)+4.8</f>
        <v>30.6</v>
      </c>
      <c r="K37" s="71"/>
      <c r="L37" s="7"/>
      <c r="M37" s="32">
        <v>2019</v>
      </c>
      <c r="N37" s="5"/>
      <c r="O37" s="99"/>
      <c r="P37" s="84"/>
      <c r="Q37" s="75">
        <f>ROUND(J37*1.2,1)</f>
        <v>36.700000000000003</v>
      </c>
      <c r="R37" s="71"/>
      <c r="S37" s="8"/>
      <c r="T37" s="32">
        <v>2018</v>
      </c>
      <c r="U37" s="5"/>
      <c r="V37" s="87"/>
      <c r="W37" s="90"/>
      <c r="X37" s="91">
        <f>ROUND(J37*1.2*1.2,1)</f>
        <v>44.1</v>
      </c>
      <c r="Y37" s="71"/>
      <c r="Z37" s="7"/>
      <c r="AA37" s="32">
        <v>2017</v>
      </c>
      <c r="AB37" s="5"/>
      <c r="AC37" s="75">
        <f>ROUND(H37*1.2*1.2*1.15,1)</f>
        <v>21.4</v>
      </c>
      <c r="AD37" s="71"/>
      <c r="AE37" s="75">
        <f>ROUND(X37*1.15,1)</f>
        <v>50.7</v>
      </c>
      <c r="AF37" s="71"/>
      <c r="AH37" s="32">
        <v>2016</v>
      </c>
      <c r="AI37" s="5"/>
      <c r="AJ37" s="86"/>
      <c r="AK37" s="84"/>
      <c r="AL37" s="75">
        <f>ROUND(AE37*1.15,1)</f>
        <v>58.3</v>
      </c>
      <c r="AM37" s="71"/>
      <c r="AO37" s="50">
        <f>I37*H37+K37*J37+Q37*R37+Y37*X37+AD37*AC37+AE37*AF37+AM37*AL37</f>
        <v>0</v>
      </c>
    </row>
    <row r="38" spans="1:41" ht="50" customHeight="1">
      <c r="A38" s="375"/>
      <c r="B38" s="5"/>
      <c r="C38" s="23" t="s">
        <v>24</v>
      </c>
      <c r="D38" s="104" t="s">
        <v>42</v>
      </c>
      <c r="E38" s="6"/>
      <c r="F38" s="27">
        <v>2018</v>
      </c>
      <c r="G38" s="114"/>
      <c r="H38" s="66">
        <v>22.8</v>
      </c>
      <c r="I38" s="117"/>
      <c r="J38" s="84"/>
      <c r="K38" s="85"/>
      <c r="L38" s="7"/>
      <c r="M38" s="32">
        <v>2017</v>
      </c>
      <c r="N38" s="5"/>
      <c r="O38" s="93">
        <f>ROUND(H38*1.2,1)</f>
        <v>27.4</v>
      </c>
      <c r="P38" s="71"/>
      <c r="Q38" s="88"/>
      <c r="R38" s="85"/>
      <c r="S38" s="8"/>
      <c r="T38" s="30"/>
      <c r="U38" s="5"/>
      <c r="V38" s="87"/>
      <c r="W38" s="92"/>
      <c r="X38" s="84"/>
      <c r="Y38" s="85"/>
      <c r="Z38" s="7"/>
      <c r="AA38" s="44"/>
      <c r="AB38" s="5"/>
      <c r="AC38" s="86"/>
      <c r="AD38" s="84"/>
      <c r="AE38" s="84"/>
      <c r="AF38" s="85"/>
      <c r="AH38" s="44"/>
      <c r="AI38" s="5"/>
      <c r="AJ38" s="86"/>
      <c r="AK38" s="84"/>
      <c r="AL38" s="84"/>
      <c r="AM38" s="85"/>
      <c r="AO38" s="49">
        <f>I38*H38+P38*O38</f>
        <v>0</v>
      </c>
    </row>
    <row r="39" spans="1:41" ht="50" customHeight="1">
      <c r="A39" s="375"/>
      <c r="B39" s="5"/>
      <c r="C39" s="25" t="s">
        <v>25</v>
      </c>
      <c r="D39" s="107" t="s">
        <v>65</v>
      </c>
      <c r="E39" s="6"/>
      <c r="F39" s="27">
        <v>2021</v>
      </c>
      <c r="G39" s="114"/>
      <c r="H39" s="66">
        <v>17.3</v>
      </c>
      <c r="I39" s="117"/>
      <c r="J39" s="94"/>
      <c r="K39" s="95"/>
      <c r="L39" s="7"/>
      <c r="M39" s="27">
        <v>2020</v>
      </c>
      <c r="N39" s="114"/>
      <c r="O39" s="75">
        <f>ROUND(H39*1.15,1)</f>
        <v>19.899999999999999</v>
      </c>
      <c r="P39" s="117"/>
      <c r="Q39" s="94"/>
      <c r="R39" s="95"/>
      <c r="S39" s="7"/>
      <c r="T39" s="32">
        <v>2019</v>
      </c>
      <c r="U39" s="5"/>
      <c r="V39" s="75">
        <f>ROUND(H39*1.15*1.15,1)</f>
        <v>22.9</v>
      </c>
      <c r="W39" s="71"/>
      <c r="X39" s="124"/>
      <c r="Y39" s="85"/>
      <c r="Z39" s="8"/>
      <c r="AA39" s="32">
        <v>2018</v>
      </c>
      <c r="AB39" s="5"/>
      <c r="AC39" s="87"/>
      <c r="AD39" s="84"/>
      <c r="AE39" s="75">
        <f>ROUND(((H39*2)+4.8)*1.15*1.15*1.1,1)</f>
        <v>57.3</v>
      </c>
      <c r="AF39" s="71"/>
      <c r="AH39" s="44"/>
      <c r="AI39" s="5"/>
      <c r="AJ39" s="86"/>
      <c r="AK39" s="84"/>
      <c r="AL39" s="84"/>
      <c r="AM39" s="85"/>
      <c r="AO39" s="50">
        <f>I39*H39+P39*O39+W39*V39+AF39*AE39</f>
        <v>0</v>
      </c>
    </row>
    <row r="40" spans="1:41" ht="50" customHeight="1" thickBot="1">
      <c r="A40" s="376"/>
      <c r="B40" s="5"/>
      <c r="C40" s="24" t="s">
        <v>26</v>
      </c>
      <c r="D40" s="109" t="s">
        <v>43</v>
      </c>
      <c r="E40" s="6"/>
      <c r="F40" s="27">
        <v>2020</v>
      </c>
      <c r="G40" s="114"/>
      <c r="H40" s="289">
        <v>17.3</v>
      </c>
      <c r="I40" s="290"/>
      <c r="J40" s="93">
        <f>(H40*2)+4.8</f>
        <v>39.4</v>
      </c>
      <c r="K40" s="71"/>
      <c r="L40" s="7"/>
      <c r="M40" s="32">
        <v>2019</v>
      </c>
      <c r="N40" s="5"/>
      <c r="O40" s="69"/>
      <c r="P40" s="98"/>
      <c r="Q40" s="93">
        <f>ROUND(J40*1.15,1)</f>
        <v>45.3</v>
      </c>
      <c r="R40" s="71"/>
      <c r="S40" s="8"/>
      <c r="T40" s="134"/>
      <c r="U40" s="5"/>
      <c r="V40" s="99"/>
      <c r="W40" s="97"/>
      <c r="X40" s="125"/>
      <c r="Y40" s="95"/>
      <c r="Z40" s="7"/>
      <c r="AA40" s="45"/>
      <c r="AB40" s="5"/>
      <c r="AC40" s="96"/>
      <c r="AD40" s="97"/>
      <c r="AE40" s="97"/>
      <c r="AF40" s="95"/>
      <c r="AH40" s="45"/>
      <c r="AI40" s="5"/>
      <c r="AJ40" s="96"/>
      <c r="AK40" s="97"/>
      <c r="AL40" s="97"/>
      <c r="AM40" s="95"/>
      <c r="AO40" s="50">
        <f>K40*J40+Q40*R40</f>
        <v>0</v>
      </c>
    </row>
    <row r="41" spans="1:41" ht="5" customHeight="1" thickBot="1">
      <c r="C41" s="270"/>
      <c r="H41" s="70"/>
      <c r="I41" s="19"/>
      <c r="J41" s="19"/>
      <c r="K41" s="19"/>
      <c r="AO41" s="53"/>
    </row>
    <row r="42" spans="1:41" ht="50" customHeight="1">
      <c r="A42" s="360" t="s">
        <v>29</v>
      </c>
      <c r="B42" s="5"/>
      <c r="C42" s="26" t="s">
        <v>27</v>
      </c>
      <c r="D42" s="110" t="s">
        <v>44</v>
      </c>
      <c r="E42" s="6"/>
      <c r="F42" s="27"/>
      <c r="G42" s="5"/>
      <c r="H42" s="66">
        <v>10.4</v>
      </c>
      <c r="I42" s="115"/>
      <c r="J42" s="362"/>
      <c r="K42" s="362"/>
      <c r="L42" s="362"/>
      <c r="M42" s="362"/>
      <c r="N42" s="362"/>
      <c r="O42" s="362"/>
      <c r="P42" s="362"/>
      <c r="Q42" s="362"/>
      <c r="R42" s="14"/>
      <c r="S42" s="15"/>
      <c r="T42" s="5"/>
      <c r="U42" s="37"/>
      <c r="V42" s="363" t="s">
        <v>31</v>
      </c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O42" s="49">
        <f>I42*H42</f>
        <v>0</v>
      </c>
    </row>
    <row r="43" spans="1:41" ht="50" customHeight="1" thickBot="1">
      <c r="A43" s="361"/>
      <c r="B43" s="5"/>
      <c r="C43" s="24" t="s">
        <v>28</v>
      </c>
      <c r="D43" s="109" t="s">
        <v>66</v>
      </c>
      <c r="E43" s="6"/>
      <c r="F43" s="28"/>
      <c r="G43" s="5"/>
      <c r="H43" s="66">
        <v>9.5</v>
      </c>
      <c r="I43" s="115"/>
      <c r="J43" s="364"/>
      <c r="K43" s="364"/>
      <c r="L43" s="364"/>
      <c r="M43" s="364"/>
      <c r="N43" s="364"/>
      <c r="O43" s="364"/>
      <c r="P43" s="364"/>
      <c r="Q43" s="364"/>
      <c r="R43" s="14"/>
      <c r="S43" s="15"/>
      <c r="T43" s="5"/>
      <c r="U43" s="36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"/>
      <c r="AO43" s="49">
        <f>I43*H43</f>
        <v>0</v>
      </c>
    </row>
    <row r="44" spans="1:41" ht="5" customHeight="1" thickBot="1">
      <c r="C44" s="270"/>
      <c r="H44" s="70"/>
      <c r="I44" s="19"/>
      <c r="J44" s="364"/>
      <c r="K44" s="364"/>
      <c r="L44" s="364"/>
      <c r="M44" s="364"/>
      <c r="N44" s="364"/>
      <c r="O44" s="364"/>
      <c r="P44" s="364"/>
      <c r="Q44" s="364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O44" s="54"/>
    </row>
    <row r="45" spans="1:41" ht="5" customHeight="1" thickBot="1">
      <c r="C45" s="270"/>
      <c r="D45" s="55"/>
      <c r="E45" s="55"/>
      <c r="F45" s="55"/>
      <c r="G45" s="55"/>
      <c r="H45" s="55"/>
      <c r="I45" s="55"/>
      <c r="J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O45" s="53"/>
    </row>
    <row r="46" spans="1:41" ht="27" customHeight="1">
      <c r="C46" s="353" t="s">
        <v>30</v>
      </c>
      <c r="D46" s="353"/>
      <c r="E46" s="353"/>
      <c r="F46" s="353"/>
      <c r="G46" s="353"/>
      <c r="H46" s="353"/>
      <c r="I46" s="353"/>
      <c r="J46" s="353"/>
      <c r="K46" s="353"/>
      <c r="Q46" s="353" t="s">
        <v>54</v>
      </c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55"/>
      <c r="AC46" s="55"/>
      <c r="AD46" s="55"/>
      <c r="AL46" s="354" t="s">
        <v>35</v>
      </c>
      <c r="AM46" s="355"/>
      <c r="AO46" s="358">
        <f>SUM(AO13:AO44)</f>
        <v>0</v>
      </c>
    </row>
    <row r="47" spans="1:41" ht="45" customHeight="1" thickBot="1">
      <c r="C47" s="353"/>
      <c r="D47" s="353"/>
      <c r="E47" s="353"/>
      <c r="F47" s="353"/>
      <c r="G47" s="353"/>
      <c r="H47" s="353"/>
      <c r="I47" s="353"/>
      <c r="J47" s="353"/>
      <c r="K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L47" s="356"/>
      <c r="AM47" s="357"/>
      <c r="AO47" s="359"/>
    </row>
    <row r="48" spans="1:41" ht="19" customHeight="1">
      <c r="C48" s="270"/>
    </row>
  </sheetData>
  <sheetProtection algorithmName="SHA-512" hashValue="itLtP4tya6vW+L7FEcXtBez+h6iFCtriB8LS5RJM9JL9aRYjRJC+Cm9CDjnf8FF7EMa+rKRGh3ZtI39+XMVYPQ==" saltValue="phnUF35xhAlLAHv7fcP2vw==" spinCount="100000" sheet="1" selectLockedCells="1"/>
  <mergeCells count="40"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5:D25"/>
    <mergeCell ref="C26:D26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29:A30"/>
    <mergeCell ref="C29:D29"/>
    <mergeCell ref="A32:A40"/>
    <mergeCell ref="A42:A43"/>
    <mergeCell ref="J42:Q42"/>
    <mergeCell ref="J43:Q44"/>
    <mergeCell ref="C46:K47"/>
    <mergeCell ref="Q46:AA47"/>
    <mergeCell ref="AL46:AM47"/>
    <mergeCell ref="AO46:AO47"/>
    <mergeCell ref="C27:D27"/>
    <mergeCell ref="V42:AF42"/>
    <mergeCell ref="V43:AE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Récap</vt:lpstr>
      <vt:lpstr>Ambassadeur</vt:lpstr>
      <vt:lpstr>Filleul 1</vt:lpstr>
      <vt:lpstr>Filleul 2</vt:lpstr>
      <vt:lpstr>Filleul 3</vt:lpstr>
      <vt:lpstr>Filleul 4</vt:lpstr>
      <vt:lpstr>Filleul 5</vt:lpstr>
      <vt:lpstr>Filleul 6</vt:lpstr>
      <vt:lpstr>Filleul 7</vt:lpstr>
      <vt:lpstr>Filleul 8</vt:lpstr>
      <vt:lpstr>Filleul 9</vt:lpstr>
      <vt:lpstr>Filleul 10</vt:lpstr>
      <vt:lpstr>Ambassadeur!Zone_d_impression</vt:lpstr>
      <vt:lpstr>'Filleul 1'!Zone_d_impression</vt:lpstr>
      <vt:lpstr>'Filleul 10'!Zone_d_impression</vt:lpstr>
      <vt:lpstr>'Filleul 2'!Zone_d_impression</vt:lpstr>
      <vt:lpstr>'Filleul 3'!Zone_d_impression</vt:lpstr>
      <vt:lpstr>'Filleul 4'!Zone_d_impression</vt:lpstr>
      <vt:lpstr>'Filleul 5'!Zone_d_impression</vt:lpstr>
      <vt:lpstr>'Filleul 6'!Zone_d_impression</vt:lpstr>
      <vt:lpstr>'Filleul 7'!Zone_d_impression</vt:lpstr>
      <vt:lpstr>'Filleul 8'!Zone_d_impression</vt:lpstr>
      <vt:lpstr>'Filleul 9'!Zone_d_impression</vt:lpstr>
      <vt:lpstr>Récap!Zone_d_impression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Nitschke</dc:creator>
  <cp:lastModifiedBy>Microsoft Office User</cp:lastModifiedBy>
  <cp:lastPrinted>2023-01-09T10:34:14Z</cp:lastPrinted>
  <dcterms:created xsi:type="dcterms:W3CDTF">2021-09-14T14:12:41Z</dcterms:created>
  <dcterms:modified xsi:type="dcterms:W3CDTF">2023-07-01T12:18:04Z</dcterms:modified>
</cp:coreProperties>
</file>